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4"/>
  </bookViews>
  <sheets>
    <sheet name="Skriveni" sheetId="37" state="hidden" r:id="rId1"/>
    <sheet name="Upute" sheetId="19" r:id="rId2"/>
    <sheet name="List1" sheetId="47" r:id="rId3"/>
    <sheet name="RefStr" sheetId="42" r:id="rId4"/>
    <sheet name="PRRAS" sheetId="1" r:id="rId5"/>
    <sheet name="Bil" sheetId="27" r:id="rId6"/>
    <sheet name="RasF" sheetId="36" r:id="rId7"/>
    <sheet name="PVRIO" sheetId="33" r:id="rId8"/>
    <sheet name="Obv" sheetId="30" r:id="rId9"/>
    <sheet name="Kont" sheetId="3" r:id="rId10"/>
    <sheet name="Sifre" sheetId="43" r:id="rId11"/>
    <sheet name="Prom" sheetId="46" r:id="rId12"/>
  </sheets>
  <definedNames>
    <definedName name="_xlnm.Print_Titles" localSheetId="5">Bil!$10:$10</definedName>
    <definedName name="_xlnm.Print_Titles" localSheetId="8">Obv!$2:$11</definedName>
    <definedName name="_xlnm.Print_Titles" localSheetId="4">PRRAS!$4:$5</definedName>
    <definedName name="_xlnm.Print_Titles" localSheetId="7">PVRIO!$10:$10</definedName>
    <definedName name="_xlnm.Print_Titles" localSheetId="6">RasF!$10:$11</definedName>
    <definedName name="_xlnm.Print_Titles" localSheetId="10">Sifre!$14:$14</definedName>
    <definedName name="_xlnm.Print_Area" localSheetId="5">Bil!$A$2:$F$327</definedName>
    <definedName name="_xlnm.Print_Area" localSheetId="8">Obv!$A$2:$D$111</definedName>
    <definedName name="_xlnm.Print_Area" localSheetId="11">Prom!$A$3:$C$23</definedName>
    <definedName name="_xlnm.Print_Area" localSheetId="4">PRRAS!$A$2:$F$997</definedName>
    <definedName name="_xlnm.Print_Area" localSheetId="7">PVRIO!$A$2:$F$61</definedName>
    <definedName name="_xlnm.Print_Area" localSheetId="6">RasF!$A$2:$F$153</definedName>
    <definedName name="_xlnm.Print_Area" localSheetId="3">RefStr!$A$2:$K$63</definedName>
    <definedName name="_xlnm.Print_Area" localSheetId="10">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s="1"/>
  <c r="B161" i="37"/>
  <c r="B162" i="37"/>
  <c r="B163" i="37"/>
  <c r="C163" i="37"/>
  <c r="D163" i="37"/>
  <c r="G163" i="37" s="1"/>
  <c r="B164" i="37"/>
  <c r="C164" i="37"/>
  <c r="D164" i="37"/>
  <c r="G164" i="37" s="1"/>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G639" i="37" s="1"/>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s="1"/>
  <c r="B693" i="37"/>
  <c r="C693" i="37"/>
  <c r="D693" i="37"/>
  <c r="G693" i="37" s="1"/>
  <c r="B694" i="37"/>
  <c r="C694" i="37"/>
  <c r="D694" i="37"/>
  <c r="G694" i="37"/>
  <c r="B695" i="37"/>
  <c r="C695" i="37"/>
  <c r="D695" i="37"/>
  <c r="G695" i="37"/>
  <c r="B696" i="37"/>
  <c r="C696" i="37"/>
  <c r="D696" i="37"/>
  <c r="G696" i="37"/>
  <c r="B697" i="37"/>
  <c r="C697" i="37"/>
  <c r="D697" i="37"/>
  <c r="G697" i="37"/>
  <c r="B698" i="37"/>
  <c r="C698" i="37"/>
  <c r="D698" i="37"/>
  <c r="G698" i="37" s="1"/>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s="1"/>
  <c r="B1027" i="37"/>
  <c r="B1028" i="37"/>
  <c r="C1028" i="37"/>
  <c r="D1028" i="37"/>
  <c r="B1029" i="37"/>
  <c r="C1029" i="37"/>
  <c r="D1029" i="37"/>
  <c r="B1030" i="37"/>
  <c r="C1030" i="37"/>
  <c r="D1030" i="37"/>
  <c r="G1030" i="37"/>
  <c r="B1031" i="37"/>
  <c r="C1031" i="37"/>
  <c r="D1031" i="37"/>
  <c r="G1031" i="37"/>
  <c r="B1032" i="37"/>
  <c r="C1032" i="37"/>
  <c r="D1032" i="37"/>
  <c r="G1032" i="37"/>
  <c r="B1033" i="37"/>
  <c r="C1033" i="37"/>
  <c r="D1033" i="37"/>
  <c r="G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G1043" i="37" s="1"/>
  <c r="B1044" i="37"/>
  <c r="C1044" i="37"/>
  <c r="D1044" i="37"/>
  <c r="B1045" i="37"/>
  <c r="C1045" i="37"/>
  <c r="D1045" i="37"/>
  <c r="G1045" i="37" s="1"/>
  <c r="B1046" i="37"/>
  <c r="C1046" i="37"/>
  <c r="D1046" i="37"/>
  <c r="B1047" i="37"/>
  <c r="C1047" i="37"/>
  <c r="D1047" i="37"/>
  <c r="G1047" i="37" s="1"/>
  <c r="B1048" i="37"/>
  <c r="C1048" i="37"/>
  <c r="D1048" i="37"/>
  <c r="B1049" i="37"/>
  <c r="B1050" i="37"/>
  <c r="B1051" i="37"/>
  <c r="C1051" i="37"/>
  <c r="D1051" i="37"/>
  <c r="G1051" i="37" s="1"/>
  <c r="B1052" i="37"/>
  <c r="C1052" i="37"/>
  <c r="D1052" i="37"/>
  <c r="B1053" i="37"/>
  <c r="C1053" i="37"/>
  <c r="D1053" i="37"/>
  <c r="G1053" i="37" s="1"/>
  <c r="B1054" i="37"/>
  <c r="C1054" i="37"/>
  <c r="D1054" i="37"/>
  <c r="B1055" i="37"/>
  <c r="C1055" i="37"/>
  <c r="D1055" i="37"/>
  <c r="G1055" i="37" s="1"/>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G1128" i="37" s="1"/>
  <c r="D1128" i="37"/>
  <c r="B1129" i="37"/>
  <c r="C1129" i="37"/>
  <c r="D1129" i="37"/>
  <c r="B1130" i="37"/>
  <c r="C1130" i="37"/>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D1141" i="37"/>
  <c r="B1142" i="37"/>
  <c r="C1142" i="37"/>
  <c r="D1142" i="37"/>
  <c r="B1143" i="37"/>
  <c r="B1144" i="37"/>
  <c r="G1144" i="37" s="1"/>
  <c r="C1144" i="37"/>
  <c r="D1144" i="37"/>
  <c r="B1145" i="37"/>
  <c r="G1145" i="37" s="1"/>
  <c r="C1145" i="37"/>
  <c r="D1145" i="37"/>
  <c r="B1146" i="37"/>
  <c r="G1146" i="37" s="1"/>
  <c r="C1146" i="37"/>
  <c r="D1146" i="37"/>
  <c r="B1147" i="37"/>
  <c r="G1147" i="37" s="1"/>
  <c r="C1147" i="37"/>
  <c r="D1147" i="37"/>
  <c r="B1148" i="37"/>
  <c r="G1148" i="37" s="1"/>
  <c r="C1148" i="37"/>
  <c r="D1148" i="37"/>
  <c r="B1149" i="37"/>
  <c r="G1149" i="37" s="1"/>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D1207" i="37"/>
  <c r="B1208" i="37"/>
  <c r="B1209" i="37"/>
  <c r="C1209" i="37"/>
  <c r="D1209" i="37"/>
  <c r="G1209" i="37"/>
  <c r="B1210" i="37"/>
  <c r="C1210" i="37"/>
  <c r="D1210" i="37"/>
  <c r="G1210" i="37"/>
  <c r="B1211" i="37"/>
  <c r="C1211" i="37"/>
  <c r="D1211" i="37"/>
  <c r="G1211" i="37"/>
  <c r="B1212" i="37"/>
  <c r="B1213" i="37"/>
  <c r="C1213" i="37"/>
  <c r="D1213" i="37"/>
  <c r="B1214" i="37"/>
  <c r="G1214" i="37" s="1"/>
  <c r="C1214" i="37"/>
  <c r="D1214" i="37"/>
  <c r="B1215" i="37"/>
  <c r="G1215" i="37" s="1"/>
  <c r="C1215" i="37"/>
  <c r="D1215" i="37"/>
  <c r="B1216" i="37"/>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G1226" i="37" s="1"/>
  <c r="D1226" i="37"/>
  <c r="B1227" i="37"/>
  <c r="C1227" i="37"/>
  <c r="D1227" i="37"/>
  <c r="B1228" i="37"/>
  <c r="C1228" i="37"/>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D1250" i="37"/>
  <c r="B1251" i="37"/>
  <c r="C1251" i="37"/>
  <c r="D1251" i="37"/>
  <c r="B1252" i="37"/>
  <c r="C1252" i="37"/>
  <c r="D1252" i="37"/>
  <c r="B1253" i="37"/>
  <c r="C1253" i="37"/>
  <c r="D1253" i="37"/>
  <c r="B1254" i="37"/>
  <c r="C1254" i="37"/>
  <c r="H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C1399" i="37"/>
  <c r="D1399" i="37"/>
  <c r="B1400" i="37"/>
  <c r="B1401" i="37"/>
  <c r="C1401" i="37"/>
  <c r="D1401" i="37"/>
  <c r="G1401" i="37"/>
  <c r="B1402" i="37"/>
  <c r="C1402" i="37"/>
  <c r="D1402" i="37"/>
  <c r="G1402" i="37"/>
  <c r="B1403" i="37"/>
  <c r="C1403" i="37"/>
  <c r="D1403" i="37"/>
  <c r="G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B1475" i="37"/>
  <c r="G1475" i="37" s="1"/>
  <c r="C1475" i="37"/>
  <c r="B1476" i="37"/>
  <c r="G1476" i="37" s="1"/>
  <c r="C1476" i="37"/>
  <c r="H1476" i="37" s="1"/>
  <c r="B1477" i="37"/>
  <c r="C1477" i="37"/>
  <c r="G1477" i="37" s="1"/>
  <c r="B1478" i="37"/>
  <c r="C1478" i="37"/>
  <c r="B1479" i="37"/>
  <c r="C1479" i="37"/>
  <c r="B1480" i="37"/>
  <c r="B1481" i="37"/>
  <c r="C1481" i="37"/>
  <c r="G1481" i="37" s="1"/>
  <c r="B1482" i="37"/>
  <c r="C1482" i="37"/>
  <c r="B1483" i="37"/>
  <c r="G1483" i="37" s="1"/>
  <c r="C1483" i="37"/>
  <c r="B1484" i="37"/>
  <c r="C1484" i="37"/>
  <c r="H1484" i="37" s="1"/>
  <c r="B1485" i="37"/>
  <c r="C1485" i="37"/>
  <c r="G1485" i="37"/>
  <c r="B1486" i="37"/>
  <c r="B1487" i="37"/>
  <c r="G1487" i="37" s="1"/>
  <c r="C1487" i="37"/>
  <c r="B1488" i="37"/>
  <c r="B1489" i="37"/>
  <c r="C1489" i="37"/>
  <c r="G1489" i="37" s="1"/>
  <c r="B1490" i="37"/>
  <c r="C1490" i="37"/>
  <c r="G1490" i="37" s="1"/>
  <c r="B1491" i="37"/>
  <c r="C1491" i="37"/>
  <c r="B1492" i="37"/>
  <c r="C1492" i="37"/>
  <c r="H1492" i="37" s="1"/>
  <c r="B1493" i="37"/>
  <c r="C1493" i="37"/>
  <c r="G1493" i="37" s="1"/>
  <c r="B1494" i="37"/>
  <c r="C1494" i="37"/>
  <c r="B1495" i="37"/>
  <c r="C1495" i="37"/>
  <c r="H1495" i="37" s="1"/>
  <c r="B1496" i="37"/>
  <c r="C1496" i="37"/>
  <c r="H1496" i="37" s="1"/>
  <c r="B1497" i="37"/>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C1509" i="37"/>
  <c r="G1509" i="37"/>
  <c r="B1510" i="37"/>
  <c r="B1511" i="37"/>
  <c r="B1512" i="37"/>
  <c r="C1512" i="37"/>
  <c r="H1512" i="37" s="1"/>
  <c r="B1513" i="37"/>
  <c r="C1513" i="37"/>
  <c r="G1513" i="37" s="1"/>
  <c r="B1514" i="37"/>
  <c r="C1514" i="37"/>
  <c r="B1515" i="37"/>
  <c r="C1515" i="37"/>
  <c r="B1516" i="37"/>
  <c r="B1517" i="37"/>
  <c r="C1517" i="37"/>
  <c r="G1517" i="37" s="1"/>
  <c r="B1518" i="37"/>
  <c r="C1518" i="37"/>
  <c r="B1519" i="37"/>
  <c r="C1519" i="37"/>
  <c r="B1520" i="37"/>
  <c r="C1520" i="37"/>
  <c r="H1520" i="37" s="1"/>
  <c r="B1521" i="37"/>
  <c r="B1522" i="37"/>
  <c r="C1522" i="37"/>
  <c r="G1522" i="37" s="1"/>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G1555" i="37" s="1"/>
  <c r="C1555" i="37"/>
  <c r="B1556" i="37"/>
  <c r="G1556" i="37" s="1"/>
  <c r="C1556" i="37"/>
  <c r="H1556" i="37" s="1"/>
  <c r="B1557" i="37"/>
  <c r="B1558" i="37"/>
  <c r="C1558" i="37"/>
  <c r="B1559" i="37"/>
  <c r="C1559" i="37"/>
  <c r="B1560" i="37"/>
  <c r="C1560" i="37"/>
  <c r="H1560" i="37" s="1"/>
  <c r="B1561" i="37"/>
  <c r="C1561" i="37"/>
  <c r="G1561" i="37"/>
  <c r="Q3" i="3"/>
  <c r="H1561" i="37"/>
  <c r="H1559" i="37"/>
  <c r="H1555" i="37"/>
  <c r="H1549" i="37"/>
  <c r="H1545" i="37"/>
  <c r="H1539" i="37"/>
  <c r="H1535" i="37"/>
  <c r="H1529" i="37"/>
  <c r="H1525" i="37"/>
  <c r="H1519" i="37"/>
  <c r="H1515" i="37"/>
  <c r="H1509" i="37"/>
  <c r="H1507" i="37"/>
  <c r="H1501" i="37"/>
  <c r="H1499" i="37"/>
  <c r="H1493" i="37"/>
  <c r="H1491" i="37"/>
  <c r="H1487" i="37"/>
  <c r="H1485" i="37"/>
  <c r="H1483" i="37"/>
  <c r="H1481" i="37"/>
  <c r="H1479" i="37"/>
  <c r="H1477" i="37"/>
  <c r="H1475"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E31" i="3" s="1"/>
  <c r="H31" i="3"/>
  <c r="G32" i="3"/>
  <c r="H32" i="3"/>
  <c r="G33" i="3"/>
  <c r="H33" i="3"/>
  <c r="E33" i="3" s="1"/>
  <c r="B33" i="3" s="1"/>
  <c r="G34" i="3"/>
  <c r="H34" i="3"/>
  <c r="E34" i="3" s="1"/>
  <c r="G35" i="3"/>
  <c r="E35" i="3" s="1"/>
  <c r="H35" i="3"/>
  <c r="G36" i="3"/>
  <c r="H36" i="3"/>
  <c r="G37" i="3"/>
  <c r="H37" i="3"/>
  <c r="E37" i="3"/>
  <c r="B37" i="3" s="1"/>
  <c r="G38" i="3"/>
  <c r="H38" i="3"/>
  <c r="E38" i="3" s="1"/>
  <c r="G39" i="3"/>
  <c r="H39" i="3"/>
  <c r="G40" i="3"/>
  <c r="H40" i="3"/>
  <c r="G41" i="3"/>
  <c r="H41" i="3"/>
  <c r="E41" i="3"/>
  <c r="B41" i="3" s="1"/>
  <c r="G42" i="3"/>
  <c r="H42" i="3"/>
  <c r="E42" i="3" s="1"/>
  <c r="G43" i="3"/>
  <c r="H43" i="3"/>
  <c r="G44" i="3"/>
  <c r="H44" i="3"/>
  <c r="G45" i="3"/>
  <c r="H45" i="3"/>
  <c r="E45" i="3" s="1"/>
  <c r="B45" i="3" s="1"/>
  <c r="G46" i="3"/>
  <c r="H46" i="3"/>
  <c r="E46" i="3" s="1"/>
  <c r="G47" i="3"/>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c r="B61" i="3" s="1"/>
  <c r="G62" i="3"/>
  <c r="H62" i="3"/>
  <c r="E62" i="3" s="1"/>
  <c r="G63" i="3"/>
  <c r="E63" i="3" s="1"/>
  <c r="H63" i="3"/>
  <c r="G64" i="3"/>
  <c r="H64" i="3"/>
  <c r="G65" i="3"/>
  <c r="H65" i="3"/>
  <c r="E65" i="3"/>
  <c r="B65" i="3" s="1"/>
  <c r="G66" i="3"/>
  <c r="H66" i="3"/>
  <c r="G67" i="3"/>
  <c r="E67" i="3" s="1"/>
  <c r="H67" i="3"/>
  <c r="G68" i="3"/>
  <c r="H68" i="3"/>
  <c r="G69" i="3"/>
  <c r="H69" i="3"/>
  <c r="E69" i="3"/>
  <c r="B69" i="3" s="1"/>
  <c r="G70" i="3"/>
  <c r="H70" i="3"/>
  <c r="E70" i="3" s="1"/>
  <c r="G71" i="3"/>
  <c r="E71" i="3" s="1"/>
  <c r="H71" i="3"/>
  <c r="G72" i="3"/>
  <c r="H72" i="3"/>
  <c r="G73" i="3"/>
  <c r="H73" i="3"/>
  <c r="E73" i="3"/>
  <c r="B73" i="3" s="1"/>
  <c r="G74" i="3"/>
  <c r="H74" i="3"/>
  <c r="E74" i="3" s="1"/>
  <c r="G75" i="3"/>
  <c r="E75" i="3" s="1"/>
  <c r="H75" i="3"/>
  <c r="G76" i="3"/>
  <c r="H76" i="3"/>
  <c r="G77" i="3"/>
  <c r="H77" i="3"/>
  <c r="E77" i="3"/>
  <c r="B77" i="3" s="1"/>
  <c r="G78" i="3"/>
  <c r="H78" i="3"/>
  <c r="E78" i="3" s="1"/>
  <c r="G79" i="3"/>
  <c r="E79" i="3" s="1"/>
  <c r="H79" i="3"/>
  <c r="G80" i="3"/>
  <c r="H80" i="3"/>
  <c r="G81" i="3"/>
  <c r="H81" i="3"/>
  <c r="E81" i="3"/>
  <c r="B81" i="3" s="1"/>
  <c r="G82" i="3"/>
  <c r="H82" i="3"/>
  <c r="E82" i="3" s="1"/>
  <c r="G83" i="3"/>
  <c r="E83" i="3" s="1"/>
  <c r="H83" i="3"/>
  <c r="G84" i="3"/>
  <c r="H84" i="3"/>
  <c r="G85" i="3"/>
  <c r="H85" i="3"/>
  <c r="E85" i="3"/>
  <c r="B85" i="3" s="1"/>
  <c r="G86" i="3"/>
  <c r="H86" i="3"/>
  <c r="E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G99" i="3"/>
  <c r="E99" i="3" s="1"/>
  <c r="H99" i="3"/>
  <c r="G100" i="3"/>
  <c r="H100" i="3"/>
  <c r="G101" i="3"/>
  <c r="H101" i="3"/>
  <c r="E101" i="3"/>
  <c r="B101" i="3" s="1"/>
  <c r="G102" i="3"/>
  <c r="H102" i="3"/>
  <c r="E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G123" i="3"/>
  <c r="E123" i="3" s="1"/>
  <c r="H123" i="3"/>
  <c r="G124" i="3"/>
  <c r="H124" i="3"/>
  <c r="G125" i="3"/>
  <c r="H125" i="3"/>
  <c r="E125" i="3"/>
  <c r="B125" i="3" s="1"/>
  <c r="G126" i="3"/>
  <c r="H126" i="3"/>
  <c r="E126" i="3" s="1"/>
  <c r="G127" i="3"/>
  <c r="E127" i="3" s="1"/>
  <c r="B127" i="3" s="1"/>
  <c r="H127" i="3"/>
  <c r="G128" i="3"/>
  <c r="E128" i="3" s="1"/>
  <c r="H128" i="3"/>
  <c r="G129" i="3"/>
  <c r="H129" i="3"/>
  <c r="E129" i="3"/>
  <c r="B129" i="3" s="1"/>
  <c r="G130" i="3"/>
  <c r="H130" i="3"/>
  <c r="E130" i="3" s="1"/>
  <c r="G131" i="3"/>
  <c r="E131" i="3" s="1"/>
  <c r="H131" i="3"/>
  <c r="G132" i="3"/>
  <c r="H132" i="3"/>
  <c r="G133" i="3"/>
  <c r="H133" i="3"/>
  <c r="E133" i="3"/>
  <c r="B133" i="3" s="1"/>
  <c r="G134" i="3"/>
  <c r="H134" i="3"/>
  <c r="E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G143" i="3"/>
  <c r="E143" i="3" s="1"/>
  <c r="H143" i="3"/>
  <c r="G144" i="3"/>
  <c r="E144" i="3" s="1"/>
  <c r="B144" i="3" s="1"/>
  <c r="H144" i="3"/>
  <c r="G145" i="3"/>
  <c r="H145" i="3"/>
  <c r="E145" i="3"/>
  <c r="B145" i="3" s="1"/>
  <c r="G146" i="3"/>
  <c r="H146" i="3"/>
  <c r="E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c r="G164" i="3"/>
  <c r="E164" i="3" s="1"/>
  <c r="G166" i="3"/>
  <c r="E166" i="3" s="1"/>
  <c r="B166" i="3" s="1"/>
  <c r="G212" i="3"/>
  <c r="H212" i="3"/>
  <c r="G260" i="3"/>
  <c r="H260" i="3"/>
  <c r="G263" i="3"/>
  <c r="H263" i="3"/>
  <c r="G264" i="3"/>
  <c r="H264" i="3"/>
  <c r="E264" i="3"/>
  <c r="G265" i="3"/>
  <c r="H265" i="3"/>
  <c r="E265" i="3" s="1"/>
  <c r="G268" i="3"/>
  <c r="H268" i="3"/>
  <c r="E268" i="3"/>
  <c r="G269" i="3"/>
  <c r="H269" i="3"/>
  <c r="E269" i="3" s="1"/>
  <c r="G270" i="3"/>
  <c r="E270" i="3" s="1"/>
  <c r="H270" i="3"/>
  <c r="G271" i="3"/>
  <c r="H271" i="3"/>
  <c r="G272" i="3"/>
  <c r="H272" i="3"/>
  <c r="E272" i="3"/>
  <c r="G273" i="3"/>
  <c r="H273" i="3"/>
  <c r="E273" i="3" s="1"/>
  <c r="G274" i="3"/>
  <c r="E274" i="3" s="1"/>
  <c r="H274" i="3"/>
  <c r="G275" i="3"/>
  <c r="E275" i="3" s="1"/>
  <c r="H275" i="3"/>
  <c r="G276" i="3"/>
  <c r="H276" i="3"/>
  <c r="E276" i="3"/>
  <c r="G277" i="3"/>
  <c r="H277" i="3"/>
  <c r="E277" i="3" s="1"/>
  <c r="G278" i="3"/>
  <c r="E278" i="3" s="1"/>
  <c r="G279" i="3"/>
  <c r="H279" i="3"/>
  <c r="E279" i="3" s="1"/>
  <c r="G280" i="3"/>
  <c r="H280" i="3"/>
  <c r="E280" i="3"/>
  <c r="G283" i="3"/>
  <c r="H283" i="3"/>
  <c r="E283" i="3" s="1"/>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8" i="3" s="1"/>
  <c r="F287" i="3"/>
  <c r="F286" i="3"/>
  <c r="F285" i="3"/>
  <c r="F284" i="3"/>
  <c r="F283" i="3"/>
  <c r="F282" i="3"/>
  <c r="F281" i="3"/>
  <c r="F280" i="3"/>
  <c r="F279" i="3"/>
  <c r="F278" i="3"/>
  <c r="F277" i="3"/>
  <c r="B277" i="3"/>
  <c r="F276" i="3"/>
  <c r="F275" i="3"/>
  <c r="B275" i="3" s="1"/>
  <c r="F274" i="3"/>
  <c r="B274" i="3" s="1"/>
  <c r="F273" i="3"/>
  <c r="F272" i="3"/>
  <c r="B272" i="3" s="1"/>
  <c r="F271" i="3"/>
  <c r="F270" i="3"/>
  <c r="F269" i="3"/>
  <c r="F268" i="3"/>
  <c r="F267" i="3"/>
  <c r="F266" i="3"/>
  <c r="F261" i="3" s="1"/>
  <c r="F265" i="3"/>
  <c r="B265" i="3"/>
  <c r="F264" i="3"/>
  <c r="B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L203" i="3"/>
  <c r="M203" i="3"/>
  <c r="L202" i="3"/>
  <c r="M202" i="3"/>
  <c r="L201" i="3"/>
  <c r="M201" i="3"/>
  <c r="L200" i="3"/>
  <c r="M200" i="3"/>
  <c r="F200" i="3"/>
  <c r="B200" i="3" s="1"/>
  <c r="L199" i="3"/>
  <c r="M199" i="3"/>
  <c r="B164" i="3"/>
  <c r="B162" i="3"/>
  <c r="B151" i="3"/>
  <c r="B146" i="3"/>
  <c r="B143" i="3"/>
  <c r="B142" i="3"/>
  <c r="B136" i="3"/>
  <c r="B135" i="3"/>
  <c r="B134" i="3"/>
  <c r="B131" i="3"/>
  <c r="B130" i="3"/>
  <c r="B128" i="3"/>
  <c r="B126" i="3"/>
  <c r="B123" i="3"/>
  <c r="B122" i="3"/>
  <c r="B120" i="3"/>
  <c r="B119" i="3"/>
  <c r="B115" i="3"/>
  <c r="B112" i="3"/>
  <c r="B107" i="3"/>
  <c r="B104" i="3"/>
  <c r="B103" i="3"/>
  <c r="B102" i="3"/>
  <c r="B99" i="3"/>
  <c r="B98" i="3"/>
  <c r="B96" i="3"/>
  <c r="B95" i="3"/>
  <c r="B91" i="3"/>
  <c r="B88" i="3"/>
  <c r="B87" i="3"/>
  <c r="B86" i="3"/>
  <c r="B83" i="3"/>
  <c r="B82" i="3"/>
  <c r="B79" i="3"/>
  <c r="B78" i="3"/>
  <c r="B75" i="3"/>
  <c r="B74" i="3"/>
  <c r="B71" i="3"/>
  <c r="B70" i="3"/>
  <c r="B67" i="3"/>
  <c r="B63" i="3"/>
  <c r="B62" i="3"/>
  <c r="B59" i="3"/>
  <c r="B58" i="3"/>
  <c r="B55" i="3"/>
  <c r="B54" i="3"/>
  <c r="B51" i="3"/>
  <c r="B50" i="3"/>
  <c r="B46" i="3"/>
  <c r="B42" i="3"/>
  <c r="B38" i="3"/>
  <c r="B35" i="3"/>
  <c r="B34" i="3"/>
  <c r="B31" i="3"/>
  <c r="B28" i="3"/>
  <c r="L7" i="3"/>
  <c r="F7" i="3" s="1"/>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H195" i="37" s="1"/>
  <c r="D210" i="1"/>
  <c r="C200" i="37" s="1"/>
  <c r="D218" i="1"/>
  <c r="C208" i="37" s="1"/>
  <c r="D204" i="1"/>
  <c r="C194"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F14" i="1" s="1"/>
  <c r="D23" i="1"/>
  <c r="D29" i="1"/>
  <c r="C19" i="37" s="1"/>
  <c r="H19" i="37" s="1"/>
  <c r="D35" i="1"/>
  <c r="C25" i="37" s="1"/>
  <c r="D43" i="1"/>
  <c r="C33" i="37" s="1"/>
  <c r="D46" i="1"/>
  <c r="C36" i="37" s="1"/>
  <c r="D13" i="1"/>
  <c r="C3" i="37" s="1"/>
  <c r="D51" i="1"/>
  <c r="C41" i="37" s="1"/>
  <c r="H41" i="37" s="1"/>
  <c r="D57" i="1"/>
  <c r="C47" i="37" s="1"/>
  <c r="D60" i="1"/>
  <c r="C50" i="37" s="1"/>
  <c r="D65" i="1"/>
  <c r="D68" i="1"/>
  <c r="C58" i="37" s="1"/>
  <c r="D71" i="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16" i="1"/>
  <c r="C106" i="37" s="1"/>
  <c r="D135" i="1"/>
  <c r="C125" i="37" s="1"/>
  <c r="D138" i="1"/>
  <c r="D142" i="1"/>
  <c r="D141" i="1" s="1"/>
  <c r="D148" i="1"/>
  <c r="C138" i="37" s="1"/>
  <c r="D147" i="1"/>
  <c r="D303" i="1"/>
  <c r="C292" i="37" s="1"/>
  <c r="D307" i="1"/>
  <c r="D315" i="1"/>
  <c r="C304" i="37" s="1"/>
  <c r="H304" i="37" s="1"/>
  <c r="D320" i="1"/>
  <c r="C309" i="37" s="1"/>
  <c r="D329" i="1"/>
  <c r="C318" i="37" s="1"/>
  <c r="D334" i="1"/>
  <c r="C323" i="37" s="1"/>
  <c r="D339" i="1"/>
  <c r="C328" i="37" s="1"/>
  <c r="H328" i="37" s="1"/>
  <c r="D342" i="1"/>
  <c r="C331" i="37" s="1"/>
  <c r="D348" i="1"/>
  <c r="D351" i="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4" i="1"/>
  <c r="F83" i="1"/>
  <c r="F82" i="1"/>
  <c r="F81" i="1"/>
  <c r="F79" i="1"/>
  <c r="F78" i="1"/>
  <c r="F76" i="1"/>
  <c r="F75" i="1"/>
  <c r="F73" i="1"/>
  <c r="F72" i="1"/>
  <c r="F70" i="1"/>
  <c r="F69" i="1"/>
  <c r="F68" i="1"/>
  <c r="F67" i="1"/>
  <c r="F66"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H1489" i="37" l="1"/>
  <c r="H1224" i="37"/>
  <c r="G1559" i="37"/>
  <c r="H1473" i="37"/>
  <c r="G1399" i="37"/>
  <c r="E260" i="3"/>
  <c r="F292" i="3"/>
  <c r="G1254" i="37"/>
  <c r="G1252" i="37"/>
  <c r="G1250" i="37"/>
  <c r="B280" i="3"/>
  <c r="G1228" i="37"/>
  <c r="G1224" i="37"/>
  <c r="G1216" i="37"/>
  <c r="E263" i="3"/>
  <c r="B263" i="3" s="1"/>
  <c r="F247" i="27"/>
  <c r="G1213" i="37"/>
  <c r="G1207" i="37"/>
  <c r="E235" i="27"/>
  <c r="D1200" i="37" s="1"/>
  <c r="F236" i="27"/>
  <c r="E285" i="3"/>
  <c r="B285" i="3" s="1"/>
  <c r="G1151" i="37"/>
  <c r="G1150" i="37"/>
  <c r="G1141" i="37"/>
  <c r="G1137" i="37"/>
  <c r="G1130" i="37"/>
  <c r="F58" i="27"/>
  <c r="D18" i="27"/>
  <c r="C983" i="37" s="1"/>
  <c r="G994" i="37"/>
  <c r="E30" i="3"/>
  <c r="B30" i="3" s="1"/>
  <c r="G1560" i="37"/>
  <c r="G1519" i="37"/>
  <c r="G1515" i="37"/>
  <c r="G1496" i="37"/>
  <c r="G1495" i="37"/>
  <c r="G1479" i="37"/>
  <c r="G1472" i="37"/>
  <c r="G1468" i="37"/>
  <c r="E66" i="3"/>
  <c r="B66" i="3" s="1"/>
  <c r="E47" i="3"/>
  <c r="B47" i="3" s="1"/>
  <c r="E43" i="3"/>
  <c r="B43" i="3" s="1"/>
  <c r="F204" i="3"/>
  <c r="B204" i="3" s="1"/>
  <c r="G641" i="37"/>
  <c r="G640" i="37"/>
  <c r="G638" i="37"/>
  <c r="G288" i="37"/>
  <c r="G287" i="37"/>
  <c r="G286" i="37"/>
  <c r="G285" i="37"/>
  <c r="G256" i="37"/>
  <c r="F205" i="3"/>
  <c r="B205" i="3" s="1"/>
  <c r="F185" i="1"/>
  <c r="D160" i="1"/>
  <c r="F138" i="1"/>
  <c r="E39" i="3"/>
  <c r="B39" i="3" s="1"/>
  <c r="F80" i="1"/>
  <c r="F201" i="3"/>
  <c r="B201" i="3" s="1"/>
  <c r="D132" i="37"/>
  <c r="E141" i="1"/>
  <c r="D131" i="37" s="1"/>
  <c r="F43" i="1"/>
  <c r="F57" i="1"/>
  <c r="F77" i="1"/>
  <c r="F101" i="1"/>
  <c r="F122" i="1"/>
  <c r="F161" i="1"/>
  <c r="F177" i="1"/>
  <c r="C410" i="37"/>
  <c r="H410" i="37" s="1"/>
  <c r="F421" i="1"/>
  <c r="F602" i="1"/>
  <c r="D309" i="37"/>
  <c r="E314" i="1"/>
  <c r="D303" i="37" s="1"/>
  <c r="D254" i="37"/>
  <c r="E257" i="1"/>
  <c r="D247" i="37" s="1"/>
  <c r="C408" i="37"/>
  <c r="G408" i="37" s="1"/>
  <c r="D647" i="1"/>
  <c r="C635" i="37" s="1"/>
  <c r="C340" i="37"/>
  <c r="F351" i="1"/>
  <c r="C296" i="37"/>
  <c r="D302" i="1"/>
  <c r="C137" i="37"/>
  <c r="C516" i="37"/>
  <c r="F528" i="1"/>
  <c r="C510" i="37"/>
  <c r="D518" i="1"/>
  <c r="C506" i="37" s="1"/>
  <c r="F522" i="1"/>
  <c r="C498" i="37"/>
  <c r="F510" i="1"/>
  <c r="C412" i="37"/>
  <c r="F424" i="1"/>
  <c r="C418" i="37"/>
  <c r="F430" i="1"/>
  <c r="C394" i="37"/>
  <c r="F405" i="1"/>
  <c r="C281" i="37"/>
  <c r="F291" i="1"/>
  <c r="G223" i="37"/>
  <c r="C1016" i="37"/>
  <c r="F51" i="27"/>
  <c r="C1096" i="37"/>
  <c r="F131" i="27"/>
  <c r="D1143" i="37"/>
  <c r="E175" i="27"/>
  <c r="C1204" i="37"/>
  <c r="F239" i="27"/>
  <c r="C1412" i="37"/>
  <c r="D136" i="36"/>
  <c r="C1411" i="37" s="1"/>
  <c r="F137" i="36"/>
  <c r="C1397" i="37"/>
  <c r="G1397" i="37" s="1"/>
  <c r="F122" i="36"/>
  <c r="C1389" i="37"/>
  <c r="H1389" i="37" s="1"/>
  <c r="F114" i="36"/>
  <c r="C1381" i="37"/>
  <c r="F106" i="36"/>
  <c r="C1372" i="37"/>
  <c r="D96" i="36"/>
  <c r="C1357" i="37"/>
  <c r="H1357" i="37" s="1"/>
  <c r="F82" i="36"/>
  <c r="C1348" i="37"/>
  <c r="F73" i="36"/>
  <c r="C1336" i="37"/>
  <c r="F61" i="36"/>
  <c r="C1318" i="37"/>
  <c r="D42" i="36"/>
  <c r="H1295" i="37"/>
  <c r="C1288" i="37"/>
  <c r="D12" i="36"/>
  <c r="C1287" i="37" s="1"/>
  <c r="F13" i="36"/>
  <c r="C1557" i="37"/>
  <c r="H1557" i="37" s="1"/>
  <c r="K59" i="42"/>
  <c r="B283" i="3"/>
  <c r="B269" i="3"/>
  <c r="G1557" i="37"/>
  <c r="G1389" i="37"/>
  <c r="D521" i="37"/>
  <c r="E532" i="1"/>
  <c r="D520" i="37" s="1"/>
  <c r="C337" i="37"/>
  <c r="D347" i="1"/>
  <c r="C336" i="37" s="1"/>
  <c r="C128" i="37"/>
  <c r="D134" i="1"/>
  <c r="C61" i="37"/>
  <c r="F71" i="1"/>
  <c r="C55" i="37"/>
  <c r="F65" i="1"/>
  <c r="C217" i="37"/>
  <c r="D223" i="1"/>
  <c r="F227" i="1"/>
  <c r="C186" i="37"/>
  <c r="F196" i="1"/>
  <c r="C620" i="37"/>
  <c r="F632" i="1"/>
  <c r="C608" i="37"/>
  <c r="F620" i="1"/>
  <c r="C596" i="37"/>
  <c r="F608" i="1"/>
  <c r="C578" i="37"/>
  <c r="F590" i="1"/>
  <c r="C572" i="37"/>
  <c r="F584" i="1"/>
  <c r="C565" i="37"/>
  <c r="F577" i="1"/>
  <c r="D1089" i="37"/>
  <c r="E123" i="27"/>
  <c r="D1088" i="37" s="1"/>
  <c r="C1160" i="37"/>
  <c r="F195" i="27"/>
  <c r="C1433" i="37"/>
  <c r="D13" i="33"/>
  <c r="C1425" i="37" s="1"/>
  <c r="D1372" i="37"/>
  <c r="E96" i="36"/>
  <c r="D1371" i="37" s="1"/>
  <c r="D1318" i="37"/>
  <c r="E42" i="36"/>
  <c r="D1317" i="37" s="1"/>
  <c r="D1288" i="37"/>
  <c r="E12" i="36"/>
  <c r="C1497" i="37"/>
  <c r="H1497" i="37" s="1"/>
  <c r="D30" i="30"/>
  <c r="C1486" i="37" s="1"/>
  <c r="H1486" i="37" s="1"/>
  <c r="B279" i="3"/>
  <c r="B273" i="3"/>
  <c r="I7" i="3"/>
  <c r="E7" i="3" s="1"/>
  <c r="B7" i="3" s="1"/>
  <c r="G5" i="3"/>
  <c r="E5" i="3" s="1"/>
  <c r="B5" i="3" s="1"/>
  <c r="H1513" i="37"/>
  <c r="H1517" i="37"/>
  <c r="H1533" i="37"/>
  <c r="H1537" i="37"/>
  <c r="H1553"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52" i="37"/>
  <c r="G1048" i="37"/>
  <c r="G1046" i="37"/>
  <c r="G1044" i="37"/>
  <c r="G1042" i="37"/>
  <c r="G1028" i="37"/>
  <c r="G1010" i="37"/>
  <c r="G1008" i="37"/>
  <c r="G989" i="37"/>
  <c r="G987" i="37"/>
  <c r="G985" i="37"/>
  <c r="G981" i="37"/>
  <c r="H273" i="37"/>
  <c r="H64" i="37"/>
  <c r="H50" i="37"/>
  <c r="G179" i="3"/>
  <c r="E179" i="3" s="1"/>
  <c r="B179" i="3" s="1"/>
  <c r="G481" i="37"/>
  <c r="D462" i="1"/>
  <c r="H162" i="37"/>
  <c r="D628" i="1"/>
  <c r="G541" i="37"/>
  <c r="E92" i="27"/>
  <c r="G1089" i="37"/>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G1474" i="37"/>
  <c r="I1444" i="37"/>
  <c r="I1440" i="37"/>
  <c r="I1439" i="37"/>
  <c r="I1438" i="37"/>
  <c r="I1437" i="37"/>
  <c r="I1436" i="37"/>
  <c r="I1435" i="37"/>
  <c r="I1434" i="37"/>
  <c r="G1331" i="37"/>
  <c r="G1329" i="37"/>
  <c r="G1327" i="37"/>
  <c r="G1316" i="37"/>
  <c r="G1314" i="37"/>
  <c r="G1312" i="37"/>
  <c r="G1291" i="37"/>
  <c r="G1289" i="37"/>
  <c r="D1058"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327" i="37"/>
  <c r="G325" i="37"/>
  <c r="G321" i="37"/>
  <c r="G319" i="37"/>
  <c r="G317" i="37"/>
  <c r="G31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F160" i="1"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D47" i="30" l="1"/>
  <c r="H408" i="37"/>
  <c r="F18" i="27"/>
  <c r="D48" i="30"/>
  <c r="C1504" i="37" s="1"/>
  <c r="F647" i="1"/>
  <c r="G24" i="3"/>
  <c r="F147" i="1"/>
  <c r="G132" i="37"/>
  <c r="E163" i="3"/>
  <c r="B163" i="3" s="1"/>
  <c r="H1104" i="37"/>
  <c r="C213" i="37"/>
  <c r="F223" i="1"/>
  <c r="C124" i="37"/>
  <c r="F134" i="1"/>
  <c r="C291" i="37"/>
  <c r="F302" i="1"/>
  <c r="I1448" i="37"/>
  <c r="I1451" i="37"/>
  <c r="I1455" i="37"/>
  <c r="I1461" i="37"/>
  <c r="I1464" i="37"/>
  <c r="E24" i="3"/>
  <c r="B24" i="3" s="1"/>
  <c r="G1049" i="37"/>
  <c r="H635" i="37"/>
  <c r="H213" i="37"/>
  <c r="D1287" i="37"/>
  <c r="K47" i="42"/>
  <c r="G1497" i="37"/>
  <c r="C1317" i="37"/>
  <c r="F42" i="36"/>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E159" i="1"/>
  <c r="H194" i="37"/>
  <c r="H75" i="37"/>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H1168" i="37"/>
  <c r="E74" i="27"/>
  <c r="G616" i="37"/>
  <c r="H616" i="37"/>
  <c r="G291" i="3" l="1"/>
  <c r="E291" i="3" s="1"/>
  <c r="B291" i="3" s="1"/>
  <c r="K58" i="42"/>
  <c r="G295" i="3"/>
  <c r="E295" i="3" s="1"/>
  <c r="B295" i="3" s="1"/>
  <c r="G1116" i="37"/>
  <c r="G1287" i="37"/>
  <c r="H1287" i="37"/>
  <c r="G1371" i="37"/>
  <c r="H1371" i="37"/>
  <c r="H1317" i="37"/>
  <c r="G1317" i="37"/>
  <c r="H124" i="37"/>
  <c r="G124"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G157" i="3" s="1"/>
  <c r="E157" i="3" s="1"/>
  <c r="F648" i="1"/>
  <c r="J41" i="42"/>
  <c r="G633" i="37"/>
  <c r="H633" i="37"/>
  <c r="G632" i="37"/>
  <c r="H632" i="37"/>
  <c r="B25" i="42" l="1"/>
  <c r="J3" i="3" s="1"/>
  <c r="G637" i="37"/>
  <c r="H637" i="37"/>
  <c r="B157" i="3"/>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<sst xmlns="http://schemas.openxmlformats.org/spreadsheetml/2006/main" count="4758" uniqueCount="4302">
  <si>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</si>
  <si>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</si>
  <si>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</si>
  <si>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</si>
  <si>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</si>
  <si>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</si>
  <si>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</si>
  <si>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</si>
  <si>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</si>
  <si>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</si>
  <si>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</si>
  <si>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</si>
  <si>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</si>
  <si>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</si>
  <si>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</si>
  <si>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</si>
  <si>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</si>
  <si>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</si>
  <si>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</si>
  <si>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</si>
  <si>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</si>
  <si>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</si>
  <si>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</si>
  <si>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</si>
  <si>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</si>
  <si>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</si>
  <si>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</si>
  <si>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</si>
  <si>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</si>
  <si>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</si>
  <si>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</si>
  <si>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</si>
  <si>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</si>
  <si>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</si>
  <si>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</si>
  <si>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</si>
  <si>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</si>
  <si>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</si>
  <si>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</si>
  <si>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</si>
  <si>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</si>
  <si>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</si>
  <si>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</si>
  <si>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</si>
  <si>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</si>
  <si>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</si>
  <si>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</si>
  <si>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</si>
  <si>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</si>
  <si>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</si>
  <si>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</si>
  <si>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</si>
  <si>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</si>
  <si>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</si>
  <si>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</si>
  <si>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</si>
  <si>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</si>
  <si>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</si>
  <si>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</si>
  <si>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</si>
  <si>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</si>
  <si>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</si>
  <si>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</si>
  <si>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</si>
  <si>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</si>
  <si>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</si>
  <si>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</si>
  <si>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</si>
  <si>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</si>
  <si>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</si>
  <si>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</si>
  <si>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</si>
  <si>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</si>
  <si>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</si>
  <si>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</si>
  <si>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</si>
  <si>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</si>
  <si>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</si>
  <si>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</si>
  <si>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</si>
  <si>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</si>
  <si>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</si>
  <si>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</si>
  <si>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</si>
  <si>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</si>
  <si>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</si>
  <si>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</si>
  <si>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</si>
  <si>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</si>
  <si>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</si>
  <si>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</si>
  <si>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</si>
  <si>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</si>
  <si>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</si>
  <si>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</si>
  <si>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</si>
  <si>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</si>
  <si>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</si>
  <si>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</si>
  <si>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</si>
  <si>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</si>
  <si>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</si>
  <si>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</si>
  <si>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</si>
  <si>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</si>
  <si>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</si>
  <si>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</si>
  <si>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</si>
  <si>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</si>
  <si>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</si>
  <si>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</si>
  <si>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</si>
  <si>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</si>
  <si>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</si>
  <si>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</si>
  <si>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</si>
  <si>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</si>
  <si>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</si>
  <si>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</si>
  <si>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</si>
  <si>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</si>
  <si>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</si>
  <si>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</si>
  <si>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</si>
  <si>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</si>
  <si>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</si>
  <si>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</si>
  <si>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</si>
  <si>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</si>
  <si>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</si>
  <si>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</si>
  <si>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</si>
  <si>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</si>
  <si>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</si>
  <si>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</si>
  <si>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</si>
  <si>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</si>
  <si>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</si>
  <si>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</si>
  <si>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</si>
  <si>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</si>
  <si>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</si>
  <si>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</si>
  <si>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</si>
  <si>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</si>
  <si>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</si>
  <si>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</si>
  <si>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</si>
  <si>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</si>
  <si>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</si>
  <si>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</si>
  <si>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</si>
  <si>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</si>
  <si>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</si>
  <si>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</si>
  <si>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</si>
  <si>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</si>
  <si>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</si>
  <si>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</si>
  <si>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</si>
  <si>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</si>
  <si>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</si>
  <si>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</si>
  <si>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</si>
  <si>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</si>
  <si>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</si>
  <si>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</si>
  <si>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</si>
  <si>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</si>
  <si>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</si>
  <si>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</si>
  <si>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</si>
  <si>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</si>
  <si>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</si>
  <si>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</si>
  <si>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</si>
  <si>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</si>
  <si>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</si>
  <si>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</si>
  <si>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</si>
  <si>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</si>
  <si>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</si>
  <si>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</si>
  <si>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</si>
  <si>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</si>
  <si>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</si>
  <si>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</si>
  <si>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</si>
  <si>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</si>
  <si>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</si>
  <si>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</si>
  <si>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</si>
  <si>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</si>
  <si>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</si>
  <si>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</si>
  <si>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</si>
  <si>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</si>
  <si>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</si>
  <si>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</si>
  <si>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</si>
  <si>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</si>
  <si>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</si>
  <si>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</si>
  <si>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</si>
  <si>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</si>
  <si>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</si>
  <si>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</si>
  <si>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</si>
  <si>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</si>
  <si>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</si>
  <si>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</si>
  <si>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</si>
  <si>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</si>
  <si>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</si>
  <si>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</si>
  <si>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</si>
  <si>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</si>
  <si>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</si>
  <si>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</si>
  <si>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</si>
  <si>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</si>
  <si>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</si>
  <si>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</si>
  <si>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</si>
  <si>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</si>
  <si>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</si>
  <si>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</si>
  <si>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</si>
  <si>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</si>
  <si>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</si>
  <si>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</si>
  <si>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</si>
  <si>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</si>
  <si>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</si>
  <si>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</si>
  <si>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</si>
  <si>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</si>
  <si>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</si>
  <si>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</si>
  <si>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</si>
  <si>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</si>
  <si>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</si>
  <si>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</si>
  <si>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</si>
  <si>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</si>
  <si>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</si>
  <si>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</si>
  <si>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</si>
  <si>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</si>
  <si>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</si>
  <si>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</si>
  <si>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</si>
  <si>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</si>
  <si>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</si>
  <si>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</si>
  <si>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</si>
  <si>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</si>
  <si>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</si>
  <si>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</si>
  <si>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</si>
  <si>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</si>
  <si>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</si>
  <si>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</si>
  <si>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</si>
  <si>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</si>
  <si>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</si>
  <si>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</si>
  <si>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</si>
  <si>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</si>
  <si>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</si>
  <si>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</si>
  <si>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</si>
  <si>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</si>
  <si>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</si>
  <si>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</si>
  <si>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</si>
  <si>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</si>
  <si>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</si>
  <si>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</si>
  <si>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</si>
  <si>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</si>
  <si>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</si>
  <si>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</si>
  <si>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</si>
  <si>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</si>
  <si>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</si>
  <si>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</si>
  <si>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</si>
  <si>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</si>
  <si>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</si>
  <si>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</si>
  <si>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</si>
  <si>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</si>
  <si>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</si>
  <si>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</si>
  <si>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</si>
  <si>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</si>
  <si>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</si>
  <si>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</si>
  <si>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</si>
  <si>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</si>
  <si>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</si>
  <si>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</si>
  <si>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</si>
  <si>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</si>
  <si>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</si>
  <si>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</si>
  <si>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</si>
  <si>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</si>
  <si>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</si>
  <si>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</si>
  <si>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</si>
  <si>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</si>
  <si>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</si>
  <si>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</si>
  <si>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</si>
  <si>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</si>
  <si>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</si>
  <si>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</si>
  <si>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</si>
  <si>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</si>
  <si>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</si>
  <si>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</si>
  <si>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</si>
  <si>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</si>
  <si>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</si>
  <si>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</si>
  <si>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</si>
  <si>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</si>
  <si>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</si>
  <si>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</si>
  <si>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</si>
  <si>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</si>
  <si>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</si>
  <si>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</si>
  <si>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</si>
  <si>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</si>
  <si>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</si>
  <si>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</si>
  <si>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</si>
  <si>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</si>
  <si>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</si>
  <si>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</si>
  <si>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</si>
  <si>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</si>
  <si>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</si>
  <si>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</si>
  <si>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</si>
  <si>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</si>
  <si>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</si>
  <si>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</si>
  <si>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</si>
  <si>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</si>
  <si>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</si>
  <si>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</si>
  <si>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</si>
  <si>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</si>
  <si>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</si>
  <si>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</si>
  <si>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</si>
  <si>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</si>
  <si>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</si>
  <si>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</si>
  <si>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</si>
  <si>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</si>
  <si>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</si>
  <si>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</si>
  <si>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</si>
  <si>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</si>
  <si>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</si>
  <si>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</si>
  <si>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</si>
  <si>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</si>
  <si>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</si>
  <si>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</si>
  <si>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</si>
  <si>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</si>
  <si>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</si>
  <si>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</si>
  <si>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</si>
  <si>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</si>
  <si>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</si>
  <si>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</si>
  <si>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</si>
  <si>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</si>
  <si>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</si>
  <si>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</si>
  <si>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</si>
  <si>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</si>
  <si>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</si>
  <si>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</si>
  <si>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</si>
  <si>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</si>
  <si>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</si>
  <si>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</si>
  <si>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</si>
  <si>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</si>
  <si>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</si>
  <si>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</si>
  <si>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</si>
  <si>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</si>
  <si>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</si>
  <si>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</si>
  <si>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</si>
  <si>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</si>
  <si>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</si>
  <si>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</si>
  <si>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</si>
  <si>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</si>
  <si>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</si>
  <si>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</si>
  <si>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</si>
  <si>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</si>
  <si>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</si>
  <si>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</si>
  <si>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</si>
  <si>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</si>
  <si>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</si>
  <si>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</si>
  <si>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</si>
  <si>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</si>
  <si>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</si>
  <si>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</si>
  <si>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</si>
  <si>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</si>
  <si>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</si>
  <si>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</si>
  <si>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</si>
  <si>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</si>
  <si>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</si>
  <si>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</si>
  <si>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</si>
  <si>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</si>
  <si>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</si>
  <si>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</si>
  <si>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</si>
  <si>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</si>
  <si>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</si>
  <si>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</si>
  <si>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</si>
  <si>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</si>
  <si>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</si>
  <si>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</si>
  <si>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</si>
  <si>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</si>
  <si>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</si>
  <si>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</si>
  <si>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</si>
  <si>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</si>
  <si>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</si>
  <si>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</si>
  <si>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</si>
  <si>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</si>
  <si>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</si>
  <si>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</si>
  <si>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</si>
  <si>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</si>
  <si>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</si>
  <si>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</si>
  <si>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</si>
  <si>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</si>
  <si>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</si>
  <si>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</si>
  <si>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</si>
  <si>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</si>
  <si>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</si>
  <si>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</si>
  <si>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</si>
  <si>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</si>
  <si>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</si>
  <si>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</si>
  <si>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</si>
  <si>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</si>
  <si>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</si>
  <si>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</si>
  <si>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</si>
  <si>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</si>
  <si>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</si>
  <si>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</si>
  <si>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</si>
  <si>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</si>
  <si>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</si>
  <si>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</si>
  <si>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</si>
  <si>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</si>
  <si>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</si>
  <si>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</si>
  <si>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</si>
  <si>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</si>
  <si>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</si>
  <si>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</si>
  <si>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</si>
  <si>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</si>
  <si>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</si>
  <si>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</si>
  <si>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</si>
  <si>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</si>
  <si>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</si>
  <si>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</si>
  <si>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</si>
  <si>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</si>
  <si>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</si>
  <si>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</si>
  <si>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</si>
  <si>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</si>
  <si>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</si>
  <si>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</si>
  <si>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</si>
  <si>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</si>
  <si>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</si>
  <si>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</si>
  <si>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</si>
  <si>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</si>
  <si>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</si>
  <si>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</si>
  <si>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</si>
  <si>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</si>
  <si>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</si>
  <si>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</si>
  <si>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</si>
  <si>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</si>
  <si>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</si>
  <si>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</si>
  <si>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</si>
  <si>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</si>
  <si>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</si>
  <si>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</si>
  <si>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</si>
  <si>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</si>
  <si>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</si>
  <si>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</si>
  <si>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</si>
  <si>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</si>
  <si>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</si>
  <si>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</si>
  <si>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</si>
  <si>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</si>
  <si>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</si>
  <si>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</si>
  <si>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</si>
  <si>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</si>
  <si>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</si>
  <si>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</si>
  <si>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</si>
  <si>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</si>
  <si>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</si>
  <si>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</si>
  <si>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</si>
  <si>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</si>
  <si>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</si>
  <si>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</si>
  <si>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</si>
  <si>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</si>
  <si>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</si>
  <si>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</si>
  <si>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</si>
  <si>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</si>
  <si>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</si>
  <si>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</si>
  <si>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</si>
  <si>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</si>
  <si>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</si>
  <si>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</si>
  <si>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</si>
  <si>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</si>
  <si>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</si>
  <si>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</si>
  <si>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</si>
  <si>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</si>
  <si>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</si>
  <si>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</si>
  <si>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</si>
  <si>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</si>
  <si>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</si>
  <si>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</si>
  <si>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</si>
  <si>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</si>
  <si>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</si>
  <si>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</si>
  <si>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</si>
  <si>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</si>
  <si>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</si>
  <si>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</si>
  <si>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</si>
  <si>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</si>
  <si>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</si>
  <si>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</si>
  <si>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</si>
  <si>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</si>
  <si>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</si>
  <si>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</si>
  <si>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</si>
  <si>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</si>
  <si>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</si>
  <si>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</si>
  <si>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</si>
  <si>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</si>
  <si>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</si>
  <si>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</si>
  <si>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</si>
  <si>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</si>
  <si>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</si>
  <si>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</si>
  <si>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</si>
  <si>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</si>
  <si>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</si>
  <si>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</si>
  <si>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</si>
  <si>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</si>
  <si>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</si>
  <si>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</si>
  <si>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</si>
  <si>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</si>
  <si>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</si>
  <si>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</si>
  <si>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</si>
  <si>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</si>
  <si>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</si>
  <si>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</si>
  <si>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</si>
  <si>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</si>
  <si>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</si>
  <si>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</si>
  <si>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</si>
  <si>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</si>
  <si>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</si>
  <si>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</si>
  <si>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</si>
  <si>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</si>
  <si>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</si>
  <si>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</si>
  <si>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</si>
  <si>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</si>
  <si>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</si>
  <si>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</si>
  <si>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</si>
  <si>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</si>
  <si>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</si>
  <si>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</si>
  <si>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</si>
  <si>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</si>
  <si>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</si>
  <si>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</si>
  <si>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</si>
  <si>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</si>
  <si>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</si>
  <si>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</si>
  <si>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</si>
  <si>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</si>
  <si>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</si>
  <si>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</si>
  <si>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</si>
  <si>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</si>
  <si>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</si>
  <si>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</si>
  <si>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</si>
  <si>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</si>
  <si>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</si>
  <si>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</si>
  <si>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</si>
  <si>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</si>
  <si>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</si>
  <si>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</si>
  <si>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</si>
  <si>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</si>
  <si>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</si>
  <si>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</si>
  <si>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</si>
  <si>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</si>
  <si>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</si>
  <si>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</si>
  <si>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</si>
  <si>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</si>
  <si>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</si>
  <si>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</si>
  <si>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</si>
  <si>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</si>
  <si>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</si>
  <si>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</si>
  <si>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</si>
  <si>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</si>
  <si>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</si>
  <si>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</si>
  <si>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</si>
  <si>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</si>
  <si>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</si>
  <si>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</si>
  <si>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</si>
  <si>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</si>
  <si>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</si>
  <si>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</si>
  <si>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</si>
  <si>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</si>
  <si>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</si>
  <si>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</si>
  <si>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</si>
  <si>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</si>
  <si>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</si>
  <si>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</si>
  <si>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</si>
  <si>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</si>
  <si>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</si>
  <si>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</si>
  <si>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</si>
  <si>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</si>
  <si>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</si>
  <si>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</si>
  <si>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</si>
  <si>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</si>
  <si>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</si>
  <si>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</si>
  <si>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</si>
  <si>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</si>
  <si>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</si>
  <si>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</si>
  <si>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</si>
  <si>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</si>
  <si>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</si>
  <si>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</si>
  <si>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</si>
  <si>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</si>
  <si>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</si>
  <si>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</si>
  <si>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</si>
  <si>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</si>
  <si>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</si>
  <si>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</si>
  <si>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</si>
  <si>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</si>
  <si>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</si>
  <si>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</si>
  <si>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</si>
  <si>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</si>
  <si>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</si>
  <si>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</si>
  <si>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</si>
  <si>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</si>
  <si>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</si>
  <si>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</si>
  <si>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</si>
  <si>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</si>
  <si>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</si>
  <si>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</si>
  <si>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</si>
  <si>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</si>
  <si>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</si>
  <si>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</si>
  <si>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</si>
  <si>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</si>
  <si>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</si>
  <si>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</si>
  <si>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</si>
  <si>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</si>
  <si>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</si>
  <si>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</si>
  <si>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</si>
  <si>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</si>
  <si>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</si>
  <si>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</si>
  <si>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</si>
  <si>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</si>
  <si>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</si>
  <si>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</si>
  <si>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</si>
  <si>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</si>
  <si>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</si>
  <si>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</si>
  <si>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</si>
  <si>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</si>
  <si>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</si>
  <si>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</si>
  <si>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</si>
  <si>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</si>
  <si>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</si>
  <si>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</si>
  <si>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</si>
  <si>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</si>
  <si>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</si>
  <si>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</si>
  <si>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</si>
  <si>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</si>
  <si>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</si>
  <si>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</si>
  <si>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</si>
  <si>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</si>
  <si>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</si>
  <si>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</si>
  <si>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</si>
  <si>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</si>
  <si>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</si>
  <si>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</si>
  <si>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</si>
  <si>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</si>
  <si>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</si>
  <si>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</si>
  <si>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</si>
  <si>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</si>
  <si>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</si>
  <si>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</si>
  <si>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</si>
  <si>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</si>
  <si>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</si>
  <si>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</si>
  <si>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</si>
  <si>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</si>
  <si>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</si>
  <si>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</si>
  <si>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</si>
  <si>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</si>
  <si>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</si>
  <si>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</si>
  <si>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</si>
  <si>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</si>
  <si>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</si>
  <si>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</si>
  <si>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</si>
  <si>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</si>
  <si>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</si>
  <si>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</si>
  <si>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</si>
  <si>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</si>
  <si>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</si>
  <si>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</si>
  <si>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</si>
  <si>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</si>
  <si>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</si>
  <si>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</si>
  <si>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</si>
  <si>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</si>
  <si>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</si>
  <si>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</si>
  <si>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</si>
  <si>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</si>
  <si>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</si>
  <si>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</si>
  <si>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</si>
  <si>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</si>
  <si>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</si>
  <si>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</si>
  <si>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</si>
  <si>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</si>
  <si>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</si>
  <si>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</si>
  <si>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</si>
  <si>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</si>
  <si>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</si>
  <si>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</si>
  <si>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</si>
  <si>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</si>
  <si>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</si>
  <si>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</si>
  <si>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</si>
  <si>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</si>
  <si>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</si>
  <si>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</si>
  <si>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</si>
  <si>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</si>
  <si>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</si>
  <si>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</si>
  <si>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</si>
  <si>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</si>
  <si>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</si>
  <si>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</si>
  <si>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</si>
  <si>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</si>
  <si>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</si>
  <si>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</si>
  <si>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</si>
  <si>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</si>
  <si>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</si>
  <si>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</si>
  <si>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</si>
  <si>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</si>
  <si>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</si>
  <si>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</si>
  <si>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</si>
  <si>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</si>
  <si>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</si>
  <si>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</si>
  <si>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</si>
  <si>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</si>
  <si>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</si>
  <si>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</si>
  <si>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</si>
  <si>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</si>
  <si>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</si>
  <si>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</si>
  <si>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</si>
  <si>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</si>
  <si>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</si>
  <si>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</si>
  <si>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</si>
  <si>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</si>
  <si>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</si>
  <si>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</si>
  <si>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</si>
  <si>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</si>
  <si>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</si>
  <si>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</si>
  <si>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</si>
  <si>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</si>
  <si>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</si>
  <si>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</si>
  <si>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</si>
  <si>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</si>
  <si>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</si>
  <si>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</si>
  <si>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</si>
  <si>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</si>
  <si>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</si>
  <si>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</si>
  <si>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</si>
  <si>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</si>
  <si>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</si>
  <si>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</si>
  <si>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</si>
  <si>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</si>
  <si>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</si>
  <si>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</si>
  <si>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</si>
  <si>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</si>
  <si>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</si>
  <si>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</si>
  <si>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</si>
  <si>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</si>
  <si>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</si>
  <si>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</si>
  <si>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</si>
  <si>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</si>
  <si>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</si>
  <si>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</si>
  <si>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</si>
  <si>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</si>
  <si>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</si>
  <si>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</si>
  <si>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</si>
  <si>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</si>
  <si>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</si>
  <si>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</si>
  <si>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</si>
  <si>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</si>
  <si>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</si>
  <si>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</si>
  <si>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</si>
  <si>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</si>
  <si>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</si>
  <si>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</si>
  <si>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</si>
  <si>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</si>
  <si>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</si>
  <si>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</si>
  <si>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</si>
  <si>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</si>
  <si>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</si>
  <si>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</si>
  <si>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</si>
  <si>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</si>
  <si>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</si>
  <si>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</si>
  <si>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</si>
  <si>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</si>
  <si>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</si>
  <si>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</si>
  <si>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</si>
  <si>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</si>
  <si>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</si>
  <si>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</si>
  <si>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</si>
  <si>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</si>
  <si>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</si>
  <si>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</si>
  <si>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</si>
  <si>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</si>
  <si>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</si>
  <si>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</si>
  <si>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</si>
  <si>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</si>
  <si>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</si>
  <si>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</si>
  <si>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</si>
  <si>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</si>
  <si>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</si>
  <si>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</si>
  <si>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</si>
  <si>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</si>
  <si>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</si>
  <si>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</si>
  <si>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</si>
  <si>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</si>
  <si>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</si>
  <si>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</si>
  <si>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</si>
  <si>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</si>
  <si>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</si>
  <si>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</si>
  <si>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</si>
  <si>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</si>
  <si>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</si>
  <si>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</si>
  <si>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</si>
  <si>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</si>
  <si>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</si>
  <si>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</si>
  <si>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</si>
  <si>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</si>
  <si>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</si>
  <si>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</si>
  <si>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</si>
  <si>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</si>
  <si>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</si>
  <si>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</si>
  <si>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</si>
  <si>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</si>
  <si>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</si>
  <si>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</si>
  <si>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</si>
  <si>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</si>
  <si>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</si>
  <si>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</si>
  <si>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</si>
  <si>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</si>
  <si>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</si>
  <si>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</si>
  <si>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</si>
  <si>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</si>
  <si>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</si>
  <si>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</si>
  <si>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</si>
  <si>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</si>
  <si>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</si>
  <si>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</si>
  <si>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</si>
  <si>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</si>
  <si>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</si>
  <si>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</si>
  <si>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</si>
  <si>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</si>
  <si>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</si>
  <si>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</si>
  <si>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</si>
  <si>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</si>
  <si>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</si>
  <si>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</si>
  <si>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</si>
  <si>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</si>
  <si>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</si>
  <si>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</si>
  <si>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</si>
  <si>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</si>
  <si>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</si>
  <si>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</si>
  <si>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</si>
  <si>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</si>
  <si>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</si>
  <si>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</si>
  <si>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</si>
  <si>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</si>
  <si>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</si>
  <si>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</si>
  <si>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</si>
  <si>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</si>
  <si>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</si>
  <si>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</si>
  <si>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</si>
  <si>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</si>
  <si>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</si>
  <si>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</si>
  <si>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</si>
  <si>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</si>
  <si>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</si>
  <si>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</si>
  <si>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</si>
  <si>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</si>
  <si>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</si>
  <si>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</si>
  <si>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</si>
  <si>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</si>
  <si>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</si>
  <si>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</si>
  <si>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</si>
  <si>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</si>
  <si>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</si>
  <si>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</si>
  <si>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</si>
  <si>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</si>
  <si>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</si>
  <si>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</si>
  <si>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</si>
  <si>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</si>
  <si>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</si>
  <si>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</si>
  <si>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</si>
  <si>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</si>
  <si>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</si>
  <si>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</si>
  <si>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</si>
  <si>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</si>
  <si>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</si>
  <si>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</si>
  <si>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</si>
  <si>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</si>
  <si>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</si>
  <si>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</si>
  <si>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</si>
  <si>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</si>
  <si>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</si>
  <si>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</si>
  <si>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</si>
  <si>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</si>
  <si>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</si>
  <si>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</si>
  <si>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</si>
  <si>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</si>
  <si>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</si>
  <si>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</si>
  <si>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</si>
  <si>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</si>
  <si>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</si>
  <si>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</si>
  <si>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</si>
  <si>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</si>
  <si>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</si>
  <si>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</si>
  <si>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</si>
  <si>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</si>
  <si>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</si>
  <si>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</si>
  <si>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</si>
  <si>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</si>
  <si>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</si>
  <si>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</si>
  <si>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</si>
  <si>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</si>
  <si>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</si>
  <si>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</si>
  <si>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</si>
  <si>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</si>
  <si>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</si>
  <si>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</si>
  <si>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</si>
  <si>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</si>
  <si>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</si>
  <si>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</si>
  <si>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</si>
  <si>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</si>
  <si>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</si>
  <si>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</si>
  <si>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</si>
  <si>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</si>
  <si>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</si>
  <si>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</si>
  <si>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</si>
  <si>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</si>
  <si>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</si>
  <si>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</si>
  <si>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</si>
  <si>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</si>
  <si>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</si>
  <si>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</si>
  <si>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</si>
  <si>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</si>
  <si>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</si>
  <si>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</si>
  <si>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</si>
  <si>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</si>
  <si>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</si>
  <si>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</si>
  <si>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</si>
  <si>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</si>
  <si>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</si>
  <si>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</si>
  <si>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</si>
  <si>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</si>
  <si>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</si>
  <si>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</si>
  <si>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</si>
  <si>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</si>
  <si>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</si>
  <si>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</si>
  <si>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</si>
  <si>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</si>
  <si>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</si>
  <si>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</si>
  <si>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</si>
  <si>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</si>
  <si>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</si>
  <si>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</si>
  <si>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</si>
  <si>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</si>
  <si>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</si>
  <si>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</si>
  <si>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</si>
  <si>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</si>
  <si>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</si>
  <si>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</si>
  <si>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</si>
  <si>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</si>
  <si>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</si>
  <si>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</si>
  <si>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</si>
  <si>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</si>
  <si>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</si>
  <si>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</si>
  <si>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</si>
  <si>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</si>
  <si>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</si>
  <si>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</si>
  <si>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</si>
  <si>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</si>
  <si>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</si>
  <si>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</si>
  <si>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</si>
  <si>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</si>
  <si>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</si>
  <si>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</si>
  <si>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</si>
  <si>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</si>
  <si>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</si>
  <si>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</si>
  <si>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</si>
  <si>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</si>
  <si>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</si>
  <si>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</si>
  <si>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</si>
  <si>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</si>
  <si>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</si>
  <si>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</si>
  <si>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</si>
  <si>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</si>
  <si>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</si>
  <si>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</si>
  <si>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</si>
  <si>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</si>
  <si>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</si>
  <si>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</si>
  <si>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</si>
  <si>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</si>
  <si>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</si>
  <si>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</si>
  <si>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</si>
  <si>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</si>
  <si>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</si>
  <si>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</si>
  <si>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</si>
  <si>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</si>
  <si>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</si>
  <si>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</si>
  <si>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</si>
  <si>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</si>
  <si>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</si>
  <si>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</si>
  <si>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</si>
  <si>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</si>
  <si>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</si>
  <si>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</si>
  <si>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</si>
  <si>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</si>
  <si>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</si>
  <si>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</si>
  <si>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</si>
  <si>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</si>
  <si>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</si>
  <si>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</si>
  <si>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</si>
  <si>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</si>
  <si>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</si>
  <si>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</si>
  <si>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</si>
  <si>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</si>
  <si>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</si>
  <si>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</si>
  <si>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</si>
  <si>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</si>
  <si>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</si>
  <si>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</si>
  <si>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</si>
  <si>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</si>
  <si>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</si>
  <si>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</si>
  <si>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</si>
  <si>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</si>
  <si>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</si>
  <si>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</si>
  <si>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</si>
  <si>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</si>
  <si>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</si>
  <si>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</si>
  <si>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</si>
  <si>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</si>
  <si>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</si>
  <si>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</si>
  <si>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</si>
  <si>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</si>
  <si>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</si>
  <si>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</si>
  <si>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</si>
  <si>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</si>
  <si>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</si>
  <si>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</si>
  <si>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</si>
  <si>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</si>
  <si>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</si>
  <si>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</si>
  <si>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</si>
  <si>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</si>
  <si>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</si>
  <si>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</si>
  <si>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</si>
  <si>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</si>
  <si>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</si>
  <si>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</si>
  <si>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</si>
  <si>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</si>
  <si>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</si>
  <si>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</si>
  <si>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</si>
  <si>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</si>
  <si>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</si>
  <si>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</si>
  <si>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</si>
  <si>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</si>
  <si>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</si>
  <si>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</si>
  <si>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</si>
  <si>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</si>
  <si>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</si>
  <si>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</si>
  <si>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</si>
  <si>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</si>
  <si>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</si>
  <si>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</si>
  <si>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</si>
  <si>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</si>
  <si>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</si>
  <si>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</si>
  <si>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</si>
  <si>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</si>
  <si>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</si>
  <si>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</si>
  <si>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</si>
  <si>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</si>
  <si>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</si>
  <si>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</si>
  <si>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</si>
  <si>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</si>
  <si>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</si>
  <si>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</si>
  <si>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</si>
  <si>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</si>
  <si>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</si>
  <si>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</si>
  <si>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</si>
  <si>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</si>
  <si>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</si>
  <si>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</si>
  <si>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</si>
  <si>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</si>
  <si>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</si>
  <si>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</si>
  <si>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</si>
  <si>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</si>
  <si>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</si>
  <si>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</si>
  <si>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</si>
  <si>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</si>
  <si>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</si>
  <si>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</si>
  <si>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</si>
  <si>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</si>
  <si>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</si>
  <si>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</si>
  <si>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</si>
  <si>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</si>
  <si>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</si>
  <si>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</si>
  <si>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</si>
  <si>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</si>
  <si>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</si>
  <si>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</si>
  <si>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</si>
  <si>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</si>
  <si>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</si>
  <si>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</si>
  <si>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</si>
  <si>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</si>
  <si>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</si>
  <si>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</si>
  <si>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</si>
  <si>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</si>
  <si>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</si>
  <si>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</si>
  <si>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</si>
  <si>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</si>
  <si>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</si>
  <si>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</si>
  <si>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</si>
  <si>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</si>
  <si>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</si>
  <si>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</si>
  <si>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</si>
  <si>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</si>
  <si>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</si>
  <si>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</si>
  <si>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</si>
  <si>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</si>
  <si>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</si>
  <si>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</si>
  <si>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</si>
  <si>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</si>
  <si>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</si>
  <si>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</si>
  <si>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</si>
  <si>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</si>
  <si>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</si>
  <si>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</si>
  <si>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</si>
  <si>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</si>
  <si>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</si>
  <si>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</si>
  <si>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</si>
  <si>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</si>
  <si>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</si>
  <si>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</si>
  <si>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</si>
  <si>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</si>
  <si>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</si>
  <si>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</si>
  <si>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</si>
  <si>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</si>
  <si>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</si>
  <si>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</si>
  <si>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</si>
  <si>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</si>
  <si>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</si>
  <si>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</si>
  <si>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</si>
  <si>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</si>
  <si>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</si>
  <si>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</si>
  <si>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</si>
  <si>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</si>
  <si>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</si>
  <si>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</si>
  <si>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</si>
  <si>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</si>
  <si>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</si>
  <si>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</si>
  <si>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</si>
  <si>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</si>
  <si>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</si>
  <si>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</si>
  <si>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</si>
  <si>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</si>
  <si>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</si>
  <si>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</si>
  <si>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</si>
  <si>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</si>
  <si>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</si>
  <si>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</si>
  <si>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</si>
  <si>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</si>
  <si>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</si>
  <si>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</si>
  <si>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</si>
  <si>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</si>
  <si>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</si>
  <si>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</si>
  <si>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</si>
  <si>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</si>
  <si>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</si>
  <si>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</si>
  <si>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</si>
  <si>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</si>
  <si>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</si>
  <si>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</si>
  <si>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</si>
  <si>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</si>
  <si>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</si>
  <si>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</si>
  <si>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</si>
  <si>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</si>
  <si>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</si>
  <si>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</si>
  <si>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</si>
  <si>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</si>
  <si>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</si>
  <si>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</si>
  <si>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</si>
  <si>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</si>
  <si>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</si>
  <si>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</si>
  <si>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</si>
  <si>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</si>
  <si>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</si>
  <si>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</si>
  <si>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</si>
  <si>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</si>
  <si>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</si>
  <si>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</si>
  <si>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</si>
  <si>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</si>
  <si>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</si>
  <si>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</si>
  <si>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</si>
  <si>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</si>
  <si>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</si>
  <si>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</si>
  <si>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</si>
  <si>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</si>
  <si>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</si>
  <si>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</si>
  <si>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</si>
  <si>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</si>
  <si>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</si>
  <si>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</si>
  <si>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</si>
  <si>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</si>
  <si>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</si>
  <si>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</si>
  <si>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</si>
  <si>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</si>
  <si>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</si>
  <si>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</si>
  <si>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</si>
  <si>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</si>
  <si>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</si>
  <si>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</si>
  <si>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</si>
  <si>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</si>
  <si>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</si>
  <si>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</si>
  <si>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</si>
  <si>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</si>
  <si>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</si>
  <si>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</si>
  <si>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</si>
  <si>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</si>
  <si>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</si>
  <si>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</si>
  <si>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</si>
  <si>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</si>
  <si>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</si>
  <si>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</si>
  <si>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</si>
  <si>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</si>
  <si>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</si>
  <si>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</si>
  <si>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</si>
  <si>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</si>
  <si>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</si>
  <si>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</si>
  <si>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</si>
  <si>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</si>
  <si>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</si>
  <si>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</si>
  <si>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</si>
  <si>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</si>
  <si>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</si>
  <si>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</si>
  <si>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</si>
  <si>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</si>
  <si>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</si>
  <si>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</si>
  <si>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</si>
  <si>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</si>
  <si>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</si>
  <si>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</si>
  <si>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</si>
  <si>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</si>
  <si>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</si>
  <si>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</si>
  <si>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</si>
  <si>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</si>
  <si>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</si>
  <si>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</si>
  <si>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</si>
  <si>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</si>
  <si>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</si>
  <si>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</si>
  <si>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</si>
  <si>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</si>
  <si>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</si>
  <si>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</si>
  <si>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</si>
  <si>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</si>
  <si>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</si>
  <si>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</si>
  <si>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</si>
  <si>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</si>
  <si>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</si>
  <si>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</si>
  <si>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</si>
  <si>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</si>
  <si>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</si>
  <si>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</si>
  <si>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</si>
  <si>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</si>
  <si>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</si>
  <si>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</si>
  <si>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</si>
  <si>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</si>
  <si>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</si>
  <si>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</si>
  <si>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</si>
  <si>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</si>
  <si>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</si>
  <si>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</si>
  <si>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</si>
  <si>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</si>
  <si>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</si>
  <si>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</si>
  <si>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</si>
  <si>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</si>
  <si>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</si>
  <si>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</si>
  <si>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</si>
  <si>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</si>
  <si>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</si>
  <si>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</si>
  <si>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</si>
  <si>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</si>
  <si>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</si>
  <si>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</si>
  <si>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</si>
  <si>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</si>
  <si>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</si>
  <si>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</si>
  <si>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</si>
  <si>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</si>
  <si>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</si>
  <si>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</si>
  <si>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</si>
  <si>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</si>
  <si>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</si>
  <si>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</si>
  <si>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</si>
  <si>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</si>
  <si>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</si>
  <si>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</si>
  <si>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</si>
  <si>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</si>
  <si>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</si>
  <si>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</si>
  <si>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</si>
  <si>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</si>
  <si>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</si>
  <si>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</si>
  <si>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</si>
  <si>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</si>
  <si>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</si>
  <si>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</si>
  <si>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</si>
  <si>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</si>
  <si>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</si>
  <si>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</si>
  <si>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</si>
  <si>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</si>
  <si>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</si>
  <si>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</si>
  <si>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</si>
  <si>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</si>
  <si>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</si>
  <si>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</si>
  <si>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</si>
  <si>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</si>
  <si>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</si>
  <si>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</si>
  <si>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</si>
  <si>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</si>
  <si>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</si>
  <si>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</si>
  <si>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</si>
  <si>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</si>
  <si>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</si>
  <si>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</si>
  <si>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</si>
  <si>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</si>
  <si>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</si>
  <si>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</si>
  <si>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</si>
  <si>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</si>
  <si>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</si>
  <si>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</si>
  <si>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</si>
  <si>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</si>
  <si>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</si>
  <si>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</si>
  <si>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</si>
  <si>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</si>
  <si>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</si>
  <si>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</si>
  <si>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</si>
  <si>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</si>
  <si>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</si>
  <si>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</si>
  <si>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</si>
  <si>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</si>
  <si>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</si>
  <si>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</si>
  <si>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</si>
  <si>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</si>
  <si>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</si>
  <si>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</si>
  <si>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</si>
  <si>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</si>
  <si>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</si>
  <si>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</si>
  <si>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</si>
  <si>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</si>
  <si>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</si>
  <si>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</si>
  <si>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</si>
  <si>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</si>
  <si>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</si>
  <si>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</si>
  <si>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</si>
  <si>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</si>
  <si>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</si>
  <si>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</si>
  <si>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</si>
  <si>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</si>
  <si>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</si>
  <si>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</si>
  <si>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</si>
  <si>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</si>
  <si>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</si>
  <si>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</si>
  <si>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</si>
  <si>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</si>
  <si>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</si>
  <si>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</si>
  <si>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</si>
  <si>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</si>
  <si>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</si>
  <si>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</si>
  <si>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</si>
  <si>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</si>
  <si>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</si>
  <si>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</si>
  <si>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</si>
  <si>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</si>
  <si>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</si>
  <si>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</si>
  <si>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</si>
  <si>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</si>
  <si>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</si>
  <si>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</si>
  <si>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</si>
  <si>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</si>
  <si>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</si>
  <si>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</si>
  <si>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</si>
  <si>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</si>
  <si>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</si>
  <si>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</si>
  <si>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</si>
  <si>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</si>
  <si>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</si>
  <si>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</si>
  <si>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</si>
  <si>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</si>
  <si>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</si>
  <si>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</si>
  <si>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</si>
  <si>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</si>
  <si>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</si>
  <si>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</si>
  <si>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</si>
  <si>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</si>
  <si>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</si>
  <si>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</si>
  <si>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</si>
  <si>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</si>
  <si>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</si>
  <si>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</si>
  <si>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</si>
  <si>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</si>
  <si>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</si>
  <si>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</si>
  <si>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</si>
  <si>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</si>
  <si>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</si>
  <si>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</si>
  <si>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</si>
  <si>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</si>
  <si>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</si>
  <si>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</si>
  <si>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</si>
  <si>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</si>
  <si>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</si>
  <si>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</si>
  <si>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</si>
  <si>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</si>
  <si>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</si>
  <si>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</si>
  <si>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</si>
  <si>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</si>
  <si>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</si>
  <si>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</si>
  <si>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</si>
  <si>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</si>
  <si>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</si>
  <si>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</si>
  <si>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</si>
  <si>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</si>
  <si>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</si>
  <si>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</si>
  <si>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</si>
  <si>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</si>
  <si>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</si>
  <si>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</si>
  <si>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</si>
  <si>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</si>
  <si>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</si>
  <si>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</si>
  <si>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</si>
  <si>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</si>
  <si>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</si>
  <si>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</si>
  <si>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</si>
  <si>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</si>
  <si>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</si>
  <si>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</si>
  <si>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</si>
  <si>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</si>
  <si>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</si>
  <si>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</si>
  <si>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</si>
  <si>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</si>
  <si>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</si>
  <si>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</si>
  <si>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</si>
  <si>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</si>
  <si>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</si>
  <si>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</si>
  <si>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</si>
  <si>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</si>
  <si>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</si>
  <si>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</si>
  <si>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</si>
  <si>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</si>
  <si>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</si>
  <si>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</si>
  <si>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</si>
  <si>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</si>
  <si>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</si>
  <si>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</si>
  <si>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</si>
  <si>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</si>
  <si>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</si>
  <si>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</si>
  <si>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</si>
  <si>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</si>
  <si>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</si>
  <si>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</si>
  <si>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</si>
  <si>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</si>
  <si>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</si>
  <si>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</si>
  <si>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</si>
  <si>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</si>
  <si>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</si>
  <si>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</si>
  <si>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</si>
  <si>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</si>
  <si>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</si>
  <si>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</si>
  <si>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</si>
  <si>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</si>
  <si>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</si>
  <si>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</si>
  <si>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</si>
  <si>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</si>
  <si>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</si>
  <si>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</si>
  <si>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</si>
  <si>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</si>
  <si>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</si>
  <si>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</si>
  <si>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</si>
  <si>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</si>
  <si>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</si>
  <si>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</si>
  <si>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</si>
  <si>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</si>
  <si>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</si>
  <si>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</si>
  <si>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</si>
  <si>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</si>
  <si>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</si>
  <si>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</si>
  <si>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</si>
  <si>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</si>
  <si>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</si>
  <si>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</si>
  <si>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</si>
  <si>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</si>
  <si>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</si>
  <si>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</si>
  <si>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</si>
  <si>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</si>
  <si>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</si>
  <si>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</si>
  <si>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</si>
  <si>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</si>
  <si>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</si>
  <si>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</si>
  <si>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</si>
  <si>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</si>
  <si>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</si>
  <si>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</si>
  <si>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</si>
  <si>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</si>
  <si>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</si>
  <si>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</si>
  <si>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</si>
  <si>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</si>
  <si>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</si>
  <si>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</si>
  <si>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</si>
  <si>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</si>
  <si>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</si>
  <si>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</si>
  <si>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</si>
  <si>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</si>
  <si>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</si>
  <si>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</si>
  <si>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</si>
  <si>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</si>
  <si>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</si>
  <si>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</si>
  <si>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</si>
  <si>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</si>
  <si>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</si>
  <si>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</si>
  <si>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</si>
  <si>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</si>
  <si>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</si>
  <si>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</si>
  <si>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</si>
  <si>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</si>
  <si>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</si>
  <si>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</si>
  <si>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</si>
  <si>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</si>
  <si>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</si>
  <si>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</si>
  <si>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</si>
  <si>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</si>
  <si>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</si>
  <si>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</si>
  <si>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</si>
  <si>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</si>
  <si>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</si>
  <si>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</si>
  <si>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</si>
  <si>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</si>
  <si>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</si>
  <si>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</si>
  <si>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</si>
  <si>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</si>
  <si>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</si>
  <si>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</si>
  <si>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</si>
  <si>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</si>
  <si>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</si>
  <si>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</si>
  <si>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</si>
  <si>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</si>
  <si>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</si>
  <si>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</si>
  <si>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</si>
  <si>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</si>
  <si>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</si>
  <si>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</si>
  <si>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</si>
  <si>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</si>
  <si>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</si>
  <si>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</si>
  <si>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</si>
  <si>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</si>
  <si>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</si>
  <si>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</si>
  <si>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</si>
  <si>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</si>
  <si>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</si>
  <si>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</si>
  <si>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</si>
  <si>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</si>
  <si>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</si>
  <si>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</si>
  <si>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</si>
  <si>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</si>
  <si>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</si>
  <si>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</si>
  <si>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</si>
  <si>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</si>
  <si>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</si>
  <si>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</si>
  <si>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</si>
  <si>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</si>
  <si>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</si>
  <si>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</si>
  <si>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</si>
  <si>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</si>
  <si>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</si>
  <si>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</si>
  <si>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</si>
  <si>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</si>
  <si>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</si>
  <si>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</si>
  <si>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</si>
  <si>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</si>
  <si>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</si>
  <si>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</si>
  <si>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</si>
  <si>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</si>
  <si>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</si>
  <si>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</si>
  <si>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</si>
  <si>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</si>
  <si>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</si>
  <si>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</si>
  <si>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</si>
  <si>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</si>
  <si>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</si>
  <si>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</si>
  <si>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</si>
  <si>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</si>
  <si>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</si>
  <si>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</si>
  <si>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</si>
  <si>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</si>
  <si>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</si>
  <si>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</si>
  <si>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</si>
  <si>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</si>
  <si>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</si>
  <si>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</si>
  <si>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</si>
  <si>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</si>
  <si>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</si>
  <si>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</si>
  <si>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</si>
  <si>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</si>
  <si>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</si>
  <si>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</si>
  <si>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</si>
  <si>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</si>
  <si>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</si>
  <si>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</si>
  <si>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</si>
  <si>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</si>
  <si>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</si>
  <si>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</si>
  <si>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</si>
  <si>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</si>
  <si>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</si>
  <si>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</si>
  <si>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</si>
  <si>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</si>
  <si>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</si>
  <si>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</si>
  <si>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</si>
  <si>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</si>
  <si>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</si>
  <si>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</si>
  <si>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</si>
  <si>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</si>
  <si>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</si>
  <si>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</si>
  <si>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</si>
  <si>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</si>
  <si>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</si>
  <si>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</si>
  <si>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</si>
  <si>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</si>
  <si>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</si>
  <si>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</si>
  <si>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</si>
  <si>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</si>
  <si>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</si>
  <si>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</si>
  <si>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</si>
  <si>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</si>
  <si>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</si>
  <si>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</si>
  <si>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</si>
  <si>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</si>
  <si>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</si>
  <si>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</si>
  <si>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</si>
  <si>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</si>
  <si>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</si>
  <si>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</si>
  <si>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</si>
  <si>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</si>
  <si>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</si>
  <si>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</si>
  <si>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</si>
  <si>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</si>
  <si>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</si>
  <si>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</si>
  <si>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</si>
  <si>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</si>
  <si>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</si>
  <si>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</si>
  <si>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</si>
  <si>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</si>
  <si>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</si>
  <si>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</si>
  <si>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</si>
  <si>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</si>
  <si>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</si>
  <si>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</si>
  <si>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</si>
  <si>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</si>
  <si>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</si>
  <si>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</si>
  <si>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</si>
  <si>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</si>
  <si>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</si>
  <si>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</si>
  <si>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</si>
  <si>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</si>
  <si>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</si>
  <si>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</si>
  <si>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</si>
  <si>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</si>
  <si>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</si>
  <si>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</si>
  <si>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</si>
  <si>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</si>
  <si>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</si>
  <si>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</si>
  <si>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</si>
  <si>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</si>
  <si>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</si>
  <si>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</si>
  <si>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</si>
  <si>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</si>
  <si>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</si>
  <si>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</si>
  <si>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</si>
  <si>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</si>
  <si>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</si>
  <si>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</si>
  <si>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</si>
  <si>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</si>
  <si>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</si>
  <si>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</si>
  <si>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</si>
  <si>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</si>
  <si>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</si>
  <si>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</si>
  <si>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</si>
  <si>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</si>
  <si>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</si>
  <si>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</si>
  <si>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</si>
  <si>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</si>
  <si>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</si>
  <si>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</si>
  <si>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</si>
  <si>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</si>
  <si>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</si>
  <si>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</si>
  <si>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</si>
  <si>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</si>
  <si>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</si>
  <si>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</si>
  <si>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</si>
  <si>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</si>
  <si>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</si>
  <si>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</si>
  <si>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</si>
  <si>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</si>
  <si>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</si>
  <si>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</si>
  <si>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</si>
  <si>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</si>
  <si>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</si>
  <si>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</si>
  <si>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</si>
  <si>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</si>
  <si>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</si>
  <si>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</si>
  <si>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</si>
  <si>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</si>
  <si>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</si>
  <si>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</si>
  <si>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</si>
  <si>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</si>
  <si>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</si>
  <si>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</si>
  <si>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</si>
  <si>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</si>
  <si>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</si>
  <si>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</si>
  <si>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</si>
  <si>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</si>
  <si>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</si>
  <si>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</si>
  <si>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</si>
  <si>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</si>
  <si>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</si>
  <si>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</si>
  <si>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</si>
  <si>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</si>
  <si>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</si>
  <si>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</si>
  <si>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</si>
  <si>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</si>
  <si>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</si>
  <si>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</si>
  <si>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</si>
  <si>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</si>
  <si>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</si>
  <si>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</si>
  <si>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</si>
  <si>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</si>
  <si>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</si>
  <si>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</si>
  <si>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</si>
  <si>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</si>
  <si>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</si>
  <si>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</si>
  <si>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</si>
  <si>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</si>
  <si>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</si>
  <si>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</si>
  <si>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</si>
  <si>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</si>
  <si>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</si>
  <si>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</si>
  <si>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</si>
  <si>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</si>
  <si>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</si>
  <si>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</si>
  <si>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</si>
  <si>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</si>
  <si>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</si>
  <si>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</si>
  <si>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</si>
  <si>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</si>
  <si>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</si>
  <si>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</si>
  <si>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</si>
  <si>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</si>
  <si>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</si>
  <si>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</si>
  <si>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</si>
  <si>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</si>
  <si>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</si>
  <si>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</si>
  <si>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</si>
  <si>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</si>
  <si>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</si>
  <si>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</si>
  <si>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</si>
  <si>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</si>
  <si>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</si>
  <si>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</si>
  <si>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</si>
  <si>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</si>
  <si>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</si>
  <si>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</si>
  <si>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</si>
  <si>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</si>
  <si>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</si>
  <si>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</si>
  <si>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</si>
  <si>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</si>
  <si>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</si>
  <si>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</si>
  <si>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</si>
  <si>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</si>
  <si>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</si>
  <si>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</si>
  <si>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</si>
  <si>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</si>
  <si>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</si>
  <si>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</si>
  <si>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</si>
  <si>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</si>
  <si>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</si>
  <si>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</si>
  <si>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</si>
  <si>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</si>
  <si>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</si>
  <si>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</si>
  <si>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</si>
  <si>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</si>
  <si>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</si>
  <si>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</si>
  <si>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</si>
  <si>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</si>
  <si>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</si>
  <si>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</si>
  <si>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</si>
  <si>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</si>
  <si>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</si>
  <si>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</si>
  <si>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</si>
  <si>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</si>
  <si>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</si>
  <si>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</si>
  <si>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</si>
  <si>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</si>
  <si>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</si>
  <si>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</si>
  <si>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</si>
  <si>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</si>
  <si>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</si>
  <si>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</si>
  <si>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</si>
  <si>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</si>
  <si>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</si>
  <si>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</si>
  <si>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</si>
  <si>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</si>
  <si>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</si>
  <si>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</si>
  <si>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</si>
  <si>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</si>
  <si>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</si>
  <si>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</si>
  <si>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</si>
  <si>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</si>
  <si>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</si>
  <si>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</si>
  <si>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</si>
  <si>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</si>
  <si>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</si>
  <si>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</si>
  <si>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</si>
  <si>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</si>
  <si>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</si>
  <si>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</si>
  <si>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</si>
  <si>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</si>
  <si>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</si>
  <si>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</si>
  <si>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</si>
  <si>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</si>
  <si>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</si>
  <si>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</si>
  <si>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</si>
  <si>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</si>
  <si>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</si>
  <si>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</si>
  <si>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</si>
  <si>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</si>
  <si>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</si>
  <si>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</si>
  <si>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</si>
  <si>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</si>
  <si>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</si>
  <si>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</si>
  <si>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</si>
  <si>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</si>
  <si>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</si>
  <si>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</si>
  <si>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</si>
  <si>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</si>
  <si>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</si>
  <si>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</si>
  <si>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</si>
  <si>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</si>
  <si>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</si>
  <si>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</si>
  <si>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</si>
  <si>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</si>
  <si>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</si>
  <si>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</si>
  <si>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</si>
  <si>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</si>
  <si>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</si>
  <si>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</si>
  <si>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</si>
  <si>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</si>
  <si>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</si>
  <si>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</si>
  <si>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</si>
  <si>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</si>
  <si>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</si>
  <si>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</si>
  <si>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</si>
  <si>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</si>
  <si>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</si>
  <si>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</si>
  <si>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</si>
  <si>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</si>
  <si>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</si>
  <si>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</si>
  <si>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</si>
  <si>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</si>
  <si>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</si>
  <si>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</si>
  <si>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</si>
  <si>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</si>
  <si>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</si>
  <si>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</si>
  <si>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</si>
  <si>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</si>
  <si>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</si>
  <si>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</si>
  <si>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</si>
  <si>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</si>
  <si>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</si>
  <si>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</si>
  <si>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</si>
  <si>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</si>
  <si>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</si>
  <si>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</si>
  <si>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</si>
  <si>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</si>
  <si>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</si>
  <si>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</si>
  <si>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</si>
  <si>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</si>
  <si>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</si>
  <si>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</si>
  <si>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</si>
  <si>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</si>
  <si>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</si>
  <si>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</si>
  <si>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</si>
  <si>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</si>
  <si>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</si>
  <si>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</si>
  <si>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</si>
  <si>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</si>
  <si>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</si>
  <si>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</si>
  <si>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</si>
  <si>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</si>
  <si>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</si>
  <si>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</si>
  <si>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</si>
  <si>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</si>
  <si>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</si>
  <si>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</si>
  <si>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</si>
  <si>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</si>
  <si>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</si>
  <si>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</si>
  <si>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</si>
  <si>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</si>
  <si>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</si>
  <si>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</si>
  <si>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</si>
  <si>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</si>
  <si>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</si>
  <si>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</si>
  <si>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</si>
  <si>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</si>
  <si>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</si>
  <si>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</si>
  <si>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</si>
  <si>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</si>
  <si>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</si>
  <si>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</si>
  <si>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</si>
  <si>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</si>
  <si>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</si>
  <si>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</si>
  <si>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</si>
  <si>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</si>
  <si>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</si>
  <si>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</si>
  <si>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</si>
  <si>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</si>
  <si>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</si>
  <si>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</si>
  <si>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</si>
  <si>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</si>
  <si>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</si>
  <si>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</si>
  <si>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</si>
  <si>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</si>
  <si>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</si>
  <si>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</si>
  <si>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</si>
  <si>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</si>
  <si>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</si>
  <si>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</si>
  <si>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</si>
  <si>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</si>
  <si>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</si>
  <si>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</si>
  <si>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</si>
  <si>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</si>
  <si>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</si>
  <si>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</si>
  <si>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</si>
  <si>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</si>
  <si>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</si>
  <si>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</si>
  <si>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</si>
  <si>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</si>
  <si>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</si>
  <si>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</si>
  <si>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</si>
  <si>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</si>
  <si>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</si>
  <si>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</si>
  <si>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</si>
  <si>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</si>
  <si>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</si>
  <si>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</si>
  <si>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</si>
  <si>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</si>
  <si>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</si>
  <si>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</si>
  <si>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</si>
  <si>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</si>
  <si>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</si>
  <si>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</si>
  <si>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</si>
  <si>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</si>
  <si>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</si>
  <si>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</si>
  <si>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</si>
  <si>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</si>
  <si>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</si>
  <si>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</si>
  <si>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</si>
  <si>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</si>
  <si>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</si>
  <si>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</si>
  <si>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</si>
  <si>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</si>
  <si>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</si>
  <si>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</si>
  <si>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</si>
  <si>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</si>
  <si>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</si>
  <si>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</si>
  <si>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</si>
  <si>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</si>
  <si>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</si>
  <si>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</si>
  <si>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</si>
  <si>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</si>
  <si>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</si>
  <si>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</si>
  <si>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</si>
  <si>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</si>
  <si>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</si>
  <si>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</si>
  <si>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</si>
  <si>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</si>
  <si>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</si>
  <si>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</si>
  <si>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</si>
  <si>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</si>
  <si>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</si>
  <si>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</si>
  <si>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</si>
  <si>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</si>
  <si>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</si>
  <si>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</si>
  <si>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</si>
  <si>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</si>
  <si>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</si>
  <si>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</si>
  <si>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</si>
  <si>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</si>
  <si>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</si>
  <si>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</si>
  <si>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</si>
  <si>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</si>
  <si>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</si>
  <si>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</si>
  <si>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</si>
  <si>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</si>
  <si>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</si>
  <si>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</si>
  <si>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</si>
  <si>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</si>
  <si>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</si>
  <si>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</si>
  <si>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</si>
  <si>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</si>
  <si>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</si>
  <si>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</si>
  <si>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</si>
  <si>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</si>
  <si>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</si>
  <si>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</si>
  <si>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</si>
  <si>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</si>
  <si>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</si>
  <si>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</si>
  <si>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</si>
  <si>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</si>
  <si>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</si>
  <si>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</si>
  <si>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</si>
  <si>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</si>
  <si>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</si>
  <si>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</si>
  <si>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</si>
  <si>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</si>
  <si>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</si>
  <si>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</si>
  <si>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</si>
  <si>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</si>
  <si>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</si>
  <si>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</si>
  <si>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</si>
  <si>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</si>
  <si>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</si>
  <si>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</si>
  <si>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</si>
  <si>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</si>
  <si>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</si>
  <si>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</si>
  <si>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</si>
  <si>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</si>
  <si>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</si>
  <si>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</si>
  <si>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</si>
  <si>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</si>
  <si>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</si>
  <si>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</si>
  <si>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</si>
  <si>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</si>
  <si>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</si>
  <si>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</si>
  <si>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</si>
  <si>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</si>
  <si>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</si>
  <si>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</si>
  <si>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</si>
  <si>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</si>
  <si>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</si>
  <si>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</si>
  <si>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</si>
  <si>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</si>
  <si>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</si>
  <si>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</si>
  <si>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</si>
  <si>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</si>
  <si>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</si>
  <si>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</si>
  <si>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</si>
  <si>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</si>
  <si>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</si>
  <si>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</si>
  <si>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</si>
  <si>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</si>
  <si>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</si>
  <si>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</si>
  <si>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</si>
  <si>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</si>
  <si>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</si>
  <si>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</si>
  <si>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</si>
  <si>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</si>
  <si>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</si>
  <si>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</si>
  <si>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</si>
  <si>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</si>
  <si>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</si>
  <si>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</si>
  <si>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</si>
  <si>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</si>
  <si>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</si>
  <si>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</si>
  <si>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</si>
  <si>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</si>
  <si>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</si>
  <si>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</si>
  <si>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</si>
  <si>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</si>
  <si>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</si>
  <si>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</si>
  <si>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</si>
  <si>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</si>
  <si>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</si>
  <si>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</si>
  <si>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</si>
  <si>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</si>
  <si>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</si>
  <si>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</si>
  <si>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</si>
  <si>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</si>
  <si>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</si>
  <si>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</si>
  <si>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</si>
  <si>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</si>
  <si>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</si>
  <si>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</si>
  <si>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</si>
  <si>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</si>
  <si>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</si>
  <si>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</si>
  <si>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</si>
  <si>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</si>
  <si>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</si>
  <si>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</si>
  <si>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</si>
  <si>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</si>
  <si>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</si>
  <si>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</si>
  <si>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</si>
  <si>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</si>
  <si>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</si>
  <si>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</si>
  <si>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</si>
  <si>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</si>
  <si>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</si>
  <si>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</si>
  <si>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</si>
  <si>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</si>
  <si>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</si>
  <si>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</si>
  <si>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</si>
  <si>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</si>
  <si>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</si>
  <si>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</si>
  <si>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</si>
  <si>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</si>
  <si>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</si>
  <si>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</si>
  <si>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</si>
  <si>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</si>
  <si>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</si>
  <si>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</si>
  <si>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</si>
  <si>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</si>
  <si>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</si>
  <si>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</si>
  <si>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</si>
  <si>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</si>
  <si>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</si>
  <si>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</si>
  <si>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</si>
  <si>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</si>
  <si>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</si>
  <si>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</si>
  <si>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</si>
  <si>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</si>
  <si>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</si>
  <si>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</si>
  <si>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</si>
  <si>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</si>
  <si>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</si>
  <si>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</si>
  <si>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</si>
  <si>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</si>
  <si>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</si>
  <si>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</si>
  <si>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</si>
  <si>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</si>
  <si>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</si>
  <si>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</si>
  <si>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</si>
  <si>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</si>
  <si>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</si>
  <si>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</si>
  <si>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</si>
  <si>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</si>
  <si>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</si>
  <si>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</si>
  <si>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</si>
  <si>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</si>
  <si>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</si>
  <si>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</si>
  <si>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</si>
  <si>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</si>
  <si>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</si>
  <si>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</si>
  <si>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</si>
  <si>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</si>
  <si>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</si>
  <si>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</si>
  <si>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</si>
  <si>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</si>
  <si>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</si>
  <si>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</si>
  <si>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</si>
  <si>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</si>
  <si>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</si>
  <si>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</si>
  <si>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</si>
  <si>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</si>
  <si>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</si>
  <si>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</si>
  <si>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</si>
  <si>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</si>
  <si>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</si>
  <si>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</si>
  <si>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</si>
  <si>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</si>
  <si>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</si>
  <si>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</si>
  <si>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</si>
  <si>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</si>
  <si>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</si>
  <si>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</si>
  <si>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</si>
  <si>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</si>
  <si>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</si>
  <si>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</si>
  <si>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</si>
  <si>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</si>
  <si>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</si>
  <si>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</si>
  <si>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</si>
  <si>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</si>
  <si>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</si>
  <si>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</si>
  <si>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</si>
  <si>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</si>
  <si>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</si>
  <si>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</si>
  <si>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</si>
  <si>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</si>
  <si>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</si>
  <si>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</si>
  <si>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</si>
  <si>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</si>
  <si>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</si>
  <si>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</si>
  <si>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</si>
  <si>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</si>
  <si>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</si>
  <si>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</si>
  <si>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</si>
  <si>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</si>
  <si>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</si>
  <si>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</si>
  <si>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</si>
  <si>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</si>
  <si>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</si>
  <si>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</si>
  <si>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</si>
  <si>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</si>
  <si>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</si>
  <si>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</si>
  <si>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</si>
  <si>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</si>
  <si>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</si>
  <si>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</si>
  <si>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</si>
  <si>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</si>
  <si>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</si>
  <si>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</si>
  <si>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</si>
  <si>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</si>
  <si>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</si>
  <si>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</si>
  <si>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</si>
  <si>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</si>
  <si>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</si>
  <si>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</si>
  <si>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</si>
  <si>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</si>
  <si>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</si>
  <si>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</si>
  <si>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</si>
  <si>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</si>
  <si>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</si>
  <si>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</si>
  <si>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</si>
  <si>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</si>
  <si>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</si>
  <si>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</si>
  <si>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</si>
  <si>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</si>
  <si>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</si>
  <si>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</si>
  <si>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</si>
  <si>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</si>
  <si>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</si>
  <si>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</si>
  <si>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</si>
  <si>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</si>
  <si>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</si>
  <si>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</si>
  <si>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</si>
  <si>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</si>
  <si>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</si>
  <si>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</si>
  <si>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</si>
  <si>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</si>
  <si>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</si>
  <si>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</si>
  <si>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</si>
  <si>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</si>
  <si>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</si>
  <si>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</si>
  <si>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</si>
  <si>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</si>
  <si>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</si>
  <si>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</si>
  <si>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</si>
  <si>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</si>
  <si>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</si>
  <si>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</si>
  <si>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</si>
  <si>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</si>
  <si>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</si>
  <si>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</si>
  <si>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</si>
  <si>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</si>
  <si>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</si>
  <si>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</si>
  <si>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</si>
  <si>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</si>
  <si>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</si>
  <si>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</si>
  <si>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</si>
  <si>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</si>
  <si>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</si>
  <si>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</si>
  <si>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</si>
  <si>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</si>
  <si>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</si>
  <si>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</si>
  <si>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</si>
  <si>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</si>
  <si>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</si>
  <si>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</si>
  <si>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</si>
  <si>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</si>
  <si>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</si>
  <si>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</si>
  <si>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</si>
  <si>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</si>
  <si>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</si>
  <si>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</si>
  <si>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</si>
  <si>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</si>
  <si>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</si>
  <si>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</si>
  <si>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</si>
  <si>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</si>
  <si>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</si>
  <si>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</si>
  <si>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</si>
  <si>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</si>
  <si>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</si>
  <si>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</si>
  <si>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</si>
  <si>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</si>
  <si>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</si>
  <si>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</si>
  <si>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</si>
  <si>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</si>
  <si>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</si>
  <si>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</si>
  <si>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</si>
  <si>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</si>
  <si>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</si>
  <si>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</si>
  <si>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</si>
  <si>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</si>
  <si>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</si>
  <si>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</si>
  <si>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</si>
  <si>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</si>
  <si>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</si>
  <si>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</si>
  <si>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</si>
  <si>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</si>
  <si>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</si>
  <si>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</si>
  <si>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</si>
  <si>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</si>
  <si>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</si>
  <si>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</si>
  <si>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</si>
  <si>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</si>
  <si>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</si>
  <si>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</si>
  <si>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</si>
  <si>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</si>
  <si>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</si>
  <si>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</si>
  <si>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</si>
  <si>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</si>
  <si>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</si>
  <si>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</si>
  <si>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</si>
  <si>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</si>
  <si>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</si>
  <si>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</si>
  <si>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</si>
  <si>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</si>
  <si>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</si>
  <si>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</si>
  <si>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</si>
  <si>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</si>
  <si>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</si>
  <si>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</si>
  <si>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</si>
  <si>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</si>
  <si>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</si>
  <si>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</si>
  <si>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</si>
  <si>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</si>
  <si>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</si>
  <si>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</si>
  <si>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</si>
  <si>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</si>
  <si>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</si>
  <si>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</si>
  <si>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</si>
  <si>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</si>
  <si>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</si>
  <si>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</si>
  <si>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</si>
  <si>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</si>
  <si>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</si>
  <si>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</si>
  <si>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</si>
  <si>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</si>
  <si>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</si>
  <si>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</si>
  <si>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</si>
  <si>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</si>
  <si>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</si>
  <si>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</si>
  <si>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</si>
  <si>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</si>
  <si>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</si>
  <si>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</si>
  <si>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</si>
  <si>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</si>
  <si>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</si>
  <si>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</si>
  <si>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</si>
  <si>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</si>
  <si>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</si>
  <si>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</si>
  <si>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</si>
  <si>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</si>
  <si>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</si>
  <si>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</si>
  <si>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</si>
  <si>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</si>
  <si>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</si>
  <si>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</si>
  <si>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</si>
  <si>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</si>
  <si>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</si>
  <si>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</si>
  <si>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</si>
  <si>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</si>
  <si>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</si>
  <si>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</si>
  <si>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</si>
  <si>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</si>
  <si>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</si>
  <si>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</si>
  <si>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</si>
  <si>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</si>
  <si>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</si>
  <si>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</si>
  <si>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</si>
  <si>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</si>
  <si>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</si>
  <si>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</si>
  <si>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</si>
  <si>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</si>
  <si>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</si>
  <si>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</si>
  <si>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</si>
  <si>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</si>
  <si>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</si>
  <si>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</si>
  <si>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</si>
  <si>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</si>
  <si>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</si>
  <si>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</si>
  <si>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</si>
  <si>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</si>
  <si>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</si>
  <si>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</si>
  <si>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</si>
  <si>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</si>
  <si>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</si>
  <si>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</si>
  <si>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</si>
  <si>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</si>
  <si>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</si>
  <si>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</si>
  <si>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</si>
  <si>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</si>
  <si>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</si>
  <si>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</si>
  <si>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</si>
  <si>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</si>
  <si>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</si>
  <si>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</si>
  <si>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</si>
  <si>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</si>
  <si>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</si>
  <si>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</si>
  <si>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</si>
  <si>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</si>
  <si>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</si>
  <si>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</si>
  <si>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</si>
  <si>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</si>
  <si>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</si>
  <si>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</si>
  <si>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</si>
  <si>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</si>
  <si>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</si>
  <si>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</si>
  <si>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</si>
  <si>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</si>
  <si>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</si>
  <si>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</si>
  <si>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</si>
  <si>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</si>
  <si>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</si>
  <si>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</si>
  <si>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</si>
  <si>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</si>
  <si>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</si>
  <si>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</si>
  <si>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</si>
  <si>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</si>
  <si>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</si>
  <si>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</si>
  <si>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</si>
  <si>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</si>
  <si>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</si>
  <si>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</si>
  <si>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</si>
  <si>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</si>
  <si>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</si>
  <si>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</si>
  <si>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</si>
  <si>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</si>
  <si>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</si>
  <si>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</si>
  <si>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</si>
  <si>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</si>
  <si>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</si>
  <si>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</si>
  <si>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</si>
  <si>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</si>
  <si>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</si>
  <si>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</si>
  <si>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</si>
  <si>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</si>
  <si>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</si>
  <si>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</si>
  <si>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</si>
  <si>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</si>
  <si>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</si>
  <si>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</si>
  <si>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</si>
  <si>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</si>
  <si>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</si>
  <si>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</si>
  <si>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</si>
  <si>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</si>
  <si>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</si>
  <si>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</si>
  <si>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</si>
  <si>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</si>
  <si>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</si>
  <si>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</si>
  <si>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</si>
  <si>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</si>
  <si>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</si>
  <si>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</si>
  <si>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</si>
  <si>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</si>
  <si>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</si>
  <si>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</si>
  <si>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</si>
  <si>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</si>
  <si>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</si>
  <si>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</si>
  <si>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</si>
  <si>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</si>
  <si>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</si>
  <si>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</si>
  <si>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</si>
  <si>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</si>
  <si>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</si>
  <si>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</si>
  <si>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</si>
  <si>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</si>
  <si>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</si>
  <si>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</si>
  <si>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</si>
  <si>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</si>
  <si>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</si>
  <si>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</si>
  <si>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</si>
  <si>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</si>
  <si>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</si>
  <si>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</si>
  <si>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</si>
  <si>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</si>
  <si>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</si>
  <si>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</si>
  <si>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</si>
  <si>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</si>
  <si>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</si>
  <si>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</si>
  <si>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</si>
  <si>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</si>
  <si>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</si>
  <si>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</si>
  <si>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</si>
  <si>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</si>
  <si>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</si>
  <si>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</si>
  <si>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</si>
  <si>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</si>
  <si>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</si>
  <si>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</si>
  <si>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</si>
  <si>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</si>
  <si>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</si>
  <si>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</si>
  <si>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</si>
  <si>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</si>
  <si>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</si>
  <si>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</si>
  <si>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</si>
  <si>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</si>
  <si>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</si>
  <si>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</si>
  <si>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</si>
  <si>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</si>
  <si>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</si>
  <si>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</si>
  <si>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</si>
  <si>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</si>
  <si>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</si>
  <si>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</si>
  <si>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</si>
  <si>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</si>
  <si>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</si>
  <si>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</si>
  <si>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</si>
  <si>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</si>
  <si>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</si>
  <si>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</si>
  <si>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</si>
  <si>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</si>
  <si>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</si>
  <si>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</si>
  <si>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</si>
  <si>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</si>
  <si>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</si>
  <si>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</si>
  <si>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</si>
  <si>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</si>
  <si>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</si>
  <si>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</si>
  <si>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</si>
  <si>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</si>
  <si>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</si>
  <si>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</si>
  <si>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</si>
  <si>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</si>
  <si>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</si>
  <si>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</si>
  <si>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</si>
  <si>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</si>
  <si>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</si>
  <si>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</si>
  <si>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</si>
  <si>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</si>
  <si>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</si>
  <si>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</si>
  <si>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</si>
  <si>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</si>
  <si>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</si>
  <si>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</si>
  <si>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</si>
  <si>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</si>
  <si>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</si>
  <si>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</si>
  <si>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</si>
  <si>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</si>
  <si>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</si>
  <si>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</si>
  <si>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</si>
  <si>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</si>
  <si>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</si>
  <si>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</si>
  <si>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</si>
  <si>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</si>
  <si>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</si>
  <si>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</si>
  <si>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</si>
  <si>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</si>
  <si>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</si>
  <si>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</si>
  <si>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</si>
  <si>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</si>
  <si>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</si>
  <si>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</si>
  <si>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</si>
  <si>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</si>
  <si>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</si>
  <si>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</si>
  <si>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</si>
  <si>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</si>
  <si>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</si>
  <si>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</si>
  <si>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</si>
  <si>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</si>
  <si>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</si>
  <si>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</si>
  <si>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</si>
  <si>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</si>
  <si>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</si>
  <si>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</si>
  <si>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</si>
  <si>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</si>
  <si>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</si>
  <si>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</si>
  <si>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</si>
  <si>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</si>
  <si>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</si>
  <si>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</si>
  <si>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</si>
  <si>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</si>
  <si>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</si>
  <si>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</si>
  <si>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</si>
  <si>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</si>
  <si>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</si>
  <si>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</si>
  <si>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</si>
  <si>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</si>
  <si>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</si>
  <si>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</si>
  <si>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</si>
  <si>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</si>
  <si>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</si>
  <si>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</si>
  <si>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</si>
  <si>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</si>
  <si>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</si>
  <si>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</si>
  <si>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</si>
  <si>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</si>
  <si>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</si>
  <si>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</si>
  <si>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</si>
  <si>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</si>
  <si>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</si>
  <si>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</si>
  <si>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</si>
  <si>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</si>
  <si>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</si>
  <si>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</si>
  <si>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</si>
  <si>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</si>
  <si>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</si>
  <si>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</si>
  <si>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</si>
  <si>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</si>
  <si>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</si>
  <si>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</si>
  <si>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</si>
  <si>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</si>
  <si>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</si>
  <si>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</si>
  <si>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</si>
  <si>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</si>
  <si>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</si>
  <si>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</si>
  <si>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</si>
  <si>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</si>
  <si>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</si>
  <si>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</si>
  <si>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</si>
  <si>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</si>
  <si>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</si>
  <si>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</si>
  <si>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</si>
  <si>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</si>
  <si>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</si>
  <si>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</si>
  <si>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</si>
  <si>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</si>
  <si>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</si>
  <si>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</si>
  <si>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</si>
  <si>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</si>
  <si>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</si>
  <si>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</si>
  <si>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</si>
  <si>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</si>
  <si>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</si>
  <si>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</si>
  <si>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</si>
  <si>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</si>
  <si>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</si>
  <si>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</si>
  <si>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</si>
  <si>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</si>
  <si>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</si>
  <si>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</si>
  <si>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</si>
  <si>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</si>
  <si>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</si>
  <si>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</si>
  <si>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</si>
  <si>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</si>
  <si>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</si>
  <si>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</si>
  <si>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</si>
  <si>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</si>
  <si>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</si>
  <si>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</si>
  <si>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</si>
  <si>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</si>
  <si>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</si>
  <si>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</si>
  <si>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</si>
  <si>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</si>
  <si>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</si>
  <si>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</si>
  <si>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</si>
  <si>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</si>
  <si>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</si>
  <si>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</si>
  <si>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</si>
  <si>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</si>
  <si>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</si>
  <si>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</si>
  <si>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</si>
  <si>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</si>
  <si>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</si>
  <si>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</si>
  <si>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</si>
  <si>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</si>
  <si>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</si>
  <si>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</si>
  <si>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</si>
  <si>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</si>
  <si>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</si>
  <si>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</si>
  <si>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</si>
  <si>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</si>
  <si>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</si>
  <si>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</si>
  <si>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</si>
  <si>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</si>
  <si>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</si>
  <si>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</si>
  <si>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</si>
  <si>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</si>
  <si>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</si>
  <si>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</si>
  <si>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</si>
  <si>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</si>
  <si>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</si>
  <si>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</si>
  <si>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</si>
  <si>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</si>
  <si>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</si>
  <si>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</si>
  <si>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</si>
  <si>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</si>
  <si>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</si>
  <si>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</si>
  <si>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</si>
  <si>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</si>
  <si>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</si>
  <si>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</si>
  <si>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</si>
  <si>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</si>
  <si>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</si>
  <si>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</si>
  <si>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</si>
  <si>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</si>
  <si>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</si>
  <si>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</si>
  <si>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</si>
  <si>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</si>
  <si>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</si>
  <si>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</si>
  <si>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</si>
  <si>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</si>
  <si>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</si>
  <si>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</si>
  <si>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</si>
  <si>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</si>
  <si>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</si>
  <si>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</si>
  <si>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</si>
  <si>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</si>
  <si>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</si>
  <si>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</si>
  <si>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</si>
  <si>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</si>
  <si>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</si>
  <si>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</si>
  <si>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</si>
  <si>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</si>
  <si>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</si>
  <si>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</si>
  <si>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</si>
  <si>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</si>
  <si>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</si>
  <si>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</si>
  <si>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</si>
  <si>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</si>
  <si>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</si>
  <si>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</si>
  <si>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</si>
  <si>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</si>
  <si>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</si>
  <si>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</si>
  <si>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</si>
  <si>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</si>
  <si>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</si>
  <si>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</si>
  <si>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</si>
  <si>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</si>
  <si>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</si>
  <si>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</si>
  <si>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</si>
  <si>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</si>
  <si>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</si>
  <si>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</si>
  <si>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</si>
  <si>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</si>
  <si>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</si>
  <si>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</si>
  <si>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</si>
  <si>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</si>
  <si>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</si>
  <si>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</si>
  <si>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</si>
  <si>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</si>
  <si>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</si>
  <si>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</si>
  <si>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</si>
  <si>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</si>
  <si>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</si>
  <si>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</si>
  <si>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</si>
  <si>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</si>
  <si>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</si>
  <si>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</si>
  <si>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</si>
  <si>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</si>
  <si>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</si>
  <si>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</si>
  <si>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</si>
  <si>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</si>
  <si>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</si>
  <si>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</si>
  <si>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</si>
  <si>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</si>
  <si>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</si>
  <si>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</si>
  <si>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</si>
  <si>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</si>
  <si>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</si>
  <si>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</si>
  <si>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</si>
  <si>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</si>
  <si>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</si>
  <si>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</si>
  <si>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</si>
  <si>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</si>
  <si>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</si>
  <si>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</si>
  <si>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</si>
  <si>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</si>
  <si>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</si>
  <si>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</si>
  <si>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</si>
  <si>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</si>
  <si>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</si>
  <si>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</si>
  <si>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</si>
  <si>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</si>
  <si>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</si>
  <si>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</si>
  <si>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</si>
  <si>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</si>
  <si>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</si>
  <si>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</si>
  <si>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</si>
  <si>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</si>
  <si>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</si>
  <si>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</si>
  <si>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</si>
  <si>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</si>
  <si>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</si>
  <si>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</si>
  <si>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</si>
  <si>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</si>
  <si>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</si>
  <si>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</si>
  <si>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</si>
  <si>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</si>
  <si>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</si>
  <si>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</si>
  <si>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</si>
  <si>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</si>
  <si>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</si>
  <si>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</si>
  <si>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</si>
  <si>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</si>
  <si>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</si>
  <si>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</si>
  <si>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</si>
  <si>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</si>
  <si>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</si>
  <si>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</si>
  <si>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</si>
  <si>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</si>
  <si>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</si>
  <si>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</si>
  <si>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</si>
  <si>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</si>
  <si>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</si>
  <si>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</si>
  <si>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</si>
  <si>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</si>
  <si>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</si>
  <si>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</si>
  <si>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</si>
  <si>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</si>
  <si>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</si>
  <si>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</si>
  <si>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</si>
  <si>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</si>
  <si>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</si>
  <si>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</si>
  <si>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</si>
  <si>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</si>
  <si>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</si>
  <si>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</si>
  <si>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</si>
  <si>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</si>
  <si>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</si>
  <si>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</si>
  <si>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</si>
  <si>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</si>
  <si>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</si>
  <si>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</si>
  <si>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</si>
  <si>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</si>
  <si>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</si>
  <si>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</si>
  <si>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</si>
  <si>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</si>
  <si>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</si>
  <si>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</si>
  <si>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</si>
  <si>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</si>
  <si>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</si>
  <si>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</si>
  <si>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</si>
  <si>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</si>
  <si>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</si>
  <si>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</si>
  <si>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</si>
  <si>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</si>
  <si>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</si>
  <si>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</si>
  <si>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</si>
  <si>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</si>
  <si>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</si>
  <si>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</si>
  <si>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</si>
  <si>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</si>
  <si>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</si>
  <si>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</si>
  <si>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</si>
  <si>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</si>
  <si>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</si>
  <si>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</si>
  <si>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</si>
  <si>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</si>
  <si>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</si>
  <si>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</si>
  <si>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</si>
  <si>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</si>
  <si>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</si>
  <si>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</si>
  <si>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</si>
  <si>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</si>
  <si>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</si>
  <si>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</si>
  <si>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</si>
  <si>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</si>
  <si>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</si>
  <si>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</si>
  <si>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</si>
  <si>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</si>
  <si>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</si>
  <si>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</si>
  <si>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</si>
  <si>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</si>
  <si>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</si>
  <si>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</si>
  <si>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</si>
  <si>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</si>
  <si>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</si>
  <si>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</si>
  <si>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</si>
  <si>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</si>
  <si>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</si>
  <si>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</si>
  <si>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</si>
  <si>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</si>
  <si>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</si>
  <si>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</si>
  <si>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</si>
  <si>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</si>
  <si>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</si>
  <si>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</si>
  <si>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</si>
  <si>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</si>
  <si>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</si>
  <si>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</si>
  <si>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</si>
  <si>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</si>
  <si>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</si>
  <si>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</si>
  <si>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</si>
  <si>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</si>
  <si>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</si>
  <si>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</si>
  <si>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</si>
  <si>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</si>
  <si>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</si>
  <si>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</si>
  <si>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</si>
  <si>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</si>
  <si>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</si>
  <si>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</si>
  <si>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</si>
  <si>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</si>
  <si>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</si>
  <si>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</si>
  <si>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</si>
  <si>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</si>
  <si>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</si>
  <si>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</si>
  <si>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</si>
  <si>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</si>
  <si>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</si>
  <si>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</si>
  <si>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</si>
  <si>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</si>
  <si>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</si>
  <si>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</si>
  <si>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</si>
  <si>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</si>
  <si>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</si>
  <si>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</si>
  <si>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</si>
  <si>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</si>
  <si>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</si>
  <si>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</si>
  <si>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</si>
  <si>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</si>
  <si>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</si>
  <si>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</si>
  <si>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</si>
  <si>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</si>
  <si>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</si>
  <si>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</si>
  <si>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</si>
  <si>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</si>
  <si>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</si>
  <si>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</si>
  <si>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</si>
  <si>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</si>
  <si>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</si>
  <si>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</si>
  <si>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</si>
  <si>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</si>
  <si>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</si>
  <si>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</si>
  <si>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</si>
  <si>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</si>
  <si>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</si>
  <si>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</si>
  <si>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</si>
  <si>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</si>
  <si>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</si>
  <si>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</si>
  <si>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</si>
  <si>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</si>
  <si>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</si>
  <si>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</si>
  <si>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</si>
  <si>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</si>
  <si>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</si>
  <si>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</si>
  <si>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</si>
  <si>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</si>
  <si>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</si>
  <si>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</si>
  <si>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</si>
  <si>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</si>
  <si>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</si>
  <si>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</si>
  <si>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</si>
  <si>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</si>
  <si>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</si>
  <si>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</si>
  <si>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</si>
  <si>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</si>
  <si>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</si>
  <si>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</si>
  <si>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</si>
  <si>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</si>
  <si>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</si>
  <si>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</si>
  <si>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</si>
  <si>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</si>
  <si>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</si>
  <si>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</si>
  <si>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</si>
  <si>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</si>
  <si>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</si>
  <si>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</si>
  <si>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</si>
  <si>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</si>
  <si>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</si>
  <si>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</si>
  <si>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</si>
  <si>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</si>
  <si>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</si>
  <si>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</si>
  <si>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</si>
  <si>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</si>
  <si>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</si>
  <si>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</si>
  <si>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</si>
  <si>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</si>
  <si>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</si>
  <si>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</si>
  <si>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</si>
  <si>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</si>
  <si>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</si>
  <si>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</si>
  <si>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</si>
  <si>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</si>
  <si>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</si>
  <si>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</si>
  <si>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</si>
  <si>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</si>
  <si>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</si>
  <si>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</si>
  <si>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</si>
  <si>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</si>
  <si>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</si>
  <si>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</si>
  <si>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</si>
  <si>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</si>
  <si>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</si>
  <si>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</si>
  <si>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</si>
  <si>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</si>
  <si>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</si>
  <si>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</si>
  <si>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</si>
  <si>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</si>
  <si>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</si>
  <si>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</si>
  <si>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</si>
  <si>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</si>
  <si>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</si>
  <si>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</si>
  <si>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</si>
  <si>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</si>
  <si>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</si>
  <si>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</si>
  <si>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</si>
  <si>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</si>
  <si>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</si>
  <si>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</si>
  <si>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</si>
  <si>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</si>
  <si>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</si>
  <si>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</si>
  <si>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</si>
  <si>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</si>
  <si>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</si>
  <si>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</si>
  <si>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</si>
  <si>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</si>
  <si>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</si>
  <si>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</si>
  <si>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</si>
  <si>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</si>
  <si>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</si>
  <si>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</si>
  <si>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</si>
  <si>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</si>
  <si>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</si>
  <si>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</si>
  <si>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</si>
  <si>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</si>
  <si>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</si>
  <si>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</si>
  <si>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</si>
  <si>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</si>
  <si>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</si>
  <si>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</si>
  <si>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</si>
  <si>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</si>
  <si>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</si>
  <si>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</si>
  <si>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</si>
  <si>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</si>
  <si>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</si>
  <si>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</si>
  <si>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</si>
  <si>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</si>
  <si>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</si>
  <si>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</si>
  <si>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</si>
  <si>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</si>
  <si>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</si>
  <si>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</si>
  <si>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</si>
  <si>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</si>
  <si>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</si>
  <si>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</si>
  <si>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</si>
  <si>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</si>
  <si>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</si>
  <si>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</si>
  <si>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</si>
  <si>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</si>
  <si>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</si>
  <si>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</si>
  <si>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</si>
  <si>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</si>
  <si>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</si>
  <si>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</si>
  <si>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</si>
  <si>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</si>
  <si>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</si>
  <si>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</si>
  <si>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</si>
  <si>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</si>
  <si>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</si>
  <si>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</si>
  <si>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</si>
  <si>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</si>
  <si>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</si>
  <si>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</si>
  <si>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</si>
  <si>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</si>
  <si>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</si>
  <si>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</si>
  <si>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</si>
  <si>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</si>
  <si>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</si>
  <si>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</si>
  <si>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</si>
  <si>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</si>
  <si>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</si>
  <si>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</si>
  <si>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</si>
  <si>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</si>
  <si>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</si>
  <si>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</si>
  <si>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</si>
  <si>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</si>
  <si>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</si>
  <si>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</si>
  <si>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</si>
  <si>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</si>
  <si>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</si>
  <si>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</si>
  <si>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</si>
  <si>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</si>
  <si>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</si>
  <si>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</si>
  <si>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</si>
  <si>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</si>
  <si>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</si>
  <si>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</si>
  <si>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</si>
  <si>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</si>
  <si>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</si>
  <si>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</si>
  <si>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</si>
  <si>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</si>
  <si>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</si>
  <si>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</si>
  <si>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</si>
  <si>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</si>
  <si>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</si>
  <si>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</si>
  <si>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</si>
  <si>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</si>
  <si>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</si>
  <si>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</si>
  <si>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</si>
  <si>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</si>
  <si>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</si>
  <si>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</si>
  <si>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</si>
  <si>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</si>
  <si>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</si>
  <si>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</si>
  <si>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</si>
  <si>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</si>
  <si>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</si>
  <si>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</si>
  <si>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</si>
  <si>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</si>
  <si>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</si>
  <si>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</si>
  <si>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</si>
  <si>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</si>
  <si>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</si>
  <si>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</si>
  <si>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</si>
  <si>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</si>
  <si>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</si>
  <si>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</si>
  <si>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</si>
  <si>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</si>
  <si>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</si>
  <si>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</si>
  <si>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</si>
  <si>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</si>
  <si>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</si>
  <si>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</si>
  <si>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</si>
  <si>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</si>
  <si>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</si>
  <si>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</si>
  <si>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</si>
  <si>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</si>
  <si>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</si>
  <si>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</si>
  <si>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</si>
  <si>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</si>
  <si>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</si>
  <si>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</si>
  <si>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</si>
  <si>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</si>
  <si>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</si>
  <si>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</si>
  <si>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</si>
  <si>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</si>
  <si>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</si>
  <si>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</si>
  <si>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</si>
  <si>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</si>
  <si>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</si>
  <si>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</si>
  <si>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</si>
  <si>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</si>
  <si>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</si>
  <si>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</si>
  <si>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</si>
  <si>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</si>
  <si>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</si>
  <si>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</si>
  <si>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</si>
  <si>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</si>
  <si>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</si>
  <si>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</si>
  <si>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</si>
  <si>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</si>
  <si>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</si>
  <si>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</si>
  <si>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</si>
  <si>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</si>
  <si>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</si>
  <si>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</si>
  <si>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</si>
  <si>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</si>
  <si>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</si>
  <si>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</si>
  <si>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</si>
  <si>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</si>
  <si>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</si>
  <si>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</si>
  <si>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</si>
  <si>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</si>
  <si>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</si>
  <si>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</si>
  <si>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</si>
  <si>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</si>
  <si>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</si>
  <si>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</si>
  <si>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</si>
  <si>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</si>
  <si>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</si>
  <si>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</si>
  <si>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</si>
  <si>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</si>
  <si>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</si>
  <si>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</si>
  <si>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</si>
  <si>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</si>
  <si>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</si>
  <si>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</si>
  <si>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</si>
  <si>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</si>
  <si>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</si>
  <si>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</si>
  <si>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</si>
  <si>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</si>
  <si>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</si>
  <si>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</si>
  <si>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</si>
  <si>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</si>
  <si>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</si>
  <si>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</si>
  <si>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</si>
  <si>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</si>
  <si>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</si>
  <si>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</si>
  <si>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</si>
  <si>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</si>
  <si>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</si>
  <si>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</si>
  <si>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</si>
  <si>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</si>
  <si>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</si>
  <si>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</si>
  <si>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</si>
  <si>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</si>
  <si>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</si>
  <si>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</si>
  <si>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</si>
  <si>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</si>
  <si>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</si>
  <si>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</si>
  <si>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</si>
  <si>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</si>
  <si>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</si>
  <si>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</si>
  <si>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</si>
  <si>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</si>
  <si>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</si>
  <si>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</si>
  <si>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</si>
  <si>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</si>
  <si>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</si>
  <si>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</si>
  <si>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</si>
  <si>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</si>
  <si>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</si>
  <si>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</si>
  <si>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</si>
  <si>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</si>
  <si>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</si>
  <si>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</si>
  <si>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</si>
  <si>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</si>
  <si>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</si>
  <si>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</si>
  <si>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</si>
  <si>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</si>
  <si>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</si>
  <si>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</si>
  <si>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</si>
  <si>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</si>
  <si>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</si>
  <si>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</si>
  <si>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</si>
  <si>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</si>
  <si>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</si>
  <si>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</si>
  <si>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</si>
  <si>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</si>
  <si>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</si>
  <si>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</si>
  <si>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</si>
  <si>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</si>
  <si>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</si>
  <si>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</si>
  <si>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</si>
  <si>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</si>
  <si>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</si>
  <si>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</si>
  <si>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</si>
  <si>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</si>
  <si>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</si>
  <si>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</si>
  <si>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</si>
  <si>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</si>
  <si>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</si>
  <si>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</si>
  <si>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</si>
  <si>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</si>
  <si>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</si>
  <si>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</si>
  <si>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</si>
  <si>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</si>
  <si>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</si>
  <si>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</si>
  <si>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</si>
  <si>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</si>
  <si>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</si>
  <si>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</si>
  <si>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</si>
  <si>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</si>
  <si>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</si>
  <si>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</si>
  <si>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</si>
  <si>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</si>
  <si>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</si>
  <si>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</si>
  <si>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</si>
  <si>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</si>
  <si>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</si>
  <si>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</si>
  <si>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</si>
  <si>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</si>
  <si>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</si>
  <si>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</si>
  <si>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</si>
  <si>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</si>
  <si>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</si>
  <si>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</si>
  <si>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</si>
  <si>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</si>
  <si>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</si>
  <si>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</si>
  <si>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</si>
  <si>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</si>
  <si>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</si>
  <si>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</si>
  <si>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</si>
  <si>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</si>
  <si>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</si>
  <si>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</si>
  <si>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</si>
  <si>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</si>
  <si>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</si>
  <si>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</si>
  <si>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</si>
  <si>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</si>
  <si>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</si>
  <si>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</si>
  <si>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</si>
  <si>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</si>
  <si>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</si>
  <si>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</si>
  <si>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</si>
  <si>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</si>
  <si>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</si>
  <si>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</si>
  <si>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</si>
  <si>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</si>
  <si>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</si>
  <si>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</si>
  <si>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</si>
  <si>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</si>
  <si>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</si>
  <si>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</si>
  <si>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</si>
  <si>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</si>
  <si>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</si>
  <si>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</si>
  <si>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</si>
  <si>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</si>
  <si>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</si>
  <si>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</si>
  <si>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</si>
  <si>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</si>
  <si>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</si>
  <si>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</si>
  <si>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</si>
  <si>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</si>
  <si>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</si>
  <si>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</si>
  <si>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</si>
  <si>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</si>
  <si>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</si>
  <si>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</si>
  <si>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</si>
  <si>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</si>
  <si>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METERIZE</t>
  </si>
  <si>
    <t>PUT KROZ METERIZE 48</t>
  </si>
  <si>
    <t>ALEKSA JURIŠIĆ</t>
  </si>
  <si>
    <t>022340601</t>
  </si>
  <si>
    <t>022340638</t>
  </si>
  <si>
    <t>ajurisic22@net.hr</t>
  </si>
  <si>
    <t>osnovna.skola.meterize@si.t-com.hr</t>
  </si>
  <si>
    <t>MARGIT VRBIČIĆ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</si>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</sst>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5507265</v>
      </c>
      <c r="D2" s="63">
        <f>PRRAS!E12</f>
        <v>5839855</v>
      </c>
      <c r="E2" s="63"/>
      <c r="F2" s="63"/>
      <c r="G2" s="64">
        <f t="shared" ref="G2:G65" si="0">(B2/1000)*(C2*1+D2*2)</f>
        <v>17186.974999999999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47828</v>
      </c>
      <c r="L10" s="50">
        <f>INT(VALUE(RefStr!B6))</f>
        <v>47828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02958775</v>
      </c>
      <c r="L11" s="50">
        <f>INT(VALUE(RefStr!B8))</f>
        <v>2958775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METERIZE</v>
      </c>
      <c r="L12" s="50">
        <f>LEN(Skriveni!K12)</f>
        <v>22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22000</v>
      </c>
      <c r="L13" s="50">
        <f>INT(VALUE(RefStr!B12))</f>
        <v>22000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ŠIBENIK</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PUT KROZ METERIZE 48</v>
      </c>
      <c r="L15" s="50">
        <f>LEN(Skriveni!K15)</f>
        <v>20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444</v>
      </c>
      <c r="L19" s="50">
        <f>INT(VALUE(RefStr!B22))</f>
        <v>444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15</v>
      </c>
      <c r="L20" s="50">
        <f>IF(ISERROR(RefStr!H2),0,INT(VALUE(RefStr!H2)))</f>
        <v>15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04682379925</v>
      </c>
      <c r="L21" s="50">
        <f>INT(VALUE(RefStr!K14))</f>
        <v>4682379925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ALEKSA JURIŠIĆ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022340601</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022340638</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ajurisic22@net.hr</v>
      </c>
      <c r="L25" s="50">
        <f>LEN(RefStr!H29)</f>
        <v>17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osnovna.skola.meterize@si.t-com.hr</v>
      </c>
      <c r="L26" s="50">
        <f>LEN(RefStr!H31)</f>
        <v>34</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MARGIT VRBIČIĆ</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85.178.529,91</v>
      </c>
      <c r="L28" s="50">
        <f>SUM(G2:G1561)</f>
        <v>85178529.912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66394937.671999991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10143187.82</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8085404.0730000008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1532.65</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553467.69699999993</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4660094</v>
      </c>
      <c r="D46" s="58">
        <f>PRRAS!E56</f>
        <v>5147583</v>
      </c>
      <c r="E46" s="58">
        <v>0</v>
      </c>
      <c r="F46" s="58">
        <v>0</v>
      </c>
      <c r="G46" s="59">
        <f t="shared" si="0"/>
        <v>672986.7</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19586</v>
      </c>
      <c r="D58" s="58">
        <f>PRRAS!E68</f>
        <v>7314</v>
      </c>
      <c r="E58" s="58">
        <v>0</v>
      </c>
      <c r="F58" s="58">
        <v>0</v>
      </c>
      <c r="G58" s="59">
        <f t="shared" si="0"/>
        <v>1950.1980000000001</v>
      </c>
      <c r="H58" s="59">
        <f t="shared" si="1"/>
        <v>0</v>
      </c>
      <c r="I58" s="60">
        <v>0</v>
      </c>
    </row>
    <row r="59" spans="1:9" x14ac:dyDescent="0.2">
      <c r="A59" s="57">
        <v>151</v>
      </c>
      <c r="B59" s="58">
        <f>PRRAS!C69</f>
        <v>58</v>
      </c>
      <c r="C59" s="58">
        <f>PRRAS!D69</f>
        <v>19586</v>
      </c>
      <c r="D59" s="58">
        <f>PRRAS!E69</f>
        <v>7314</v>
      </c>
      <c r="E59" s="58">
        <v>0</v>
      </c>
      <c r="F59" s="58">
        <v>0</v>
      </c>
      <c r="G59" s="59">
        <f t="shared" si="0"/>
        <v>1984.412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4591108</v>
      </c>
      <c r="D64" s="58">
        <f>PRRAS!E74</f>
        <v>4919854</v>
      </c>
      <c r="E64" s="58">
        <v>0</v>
      </c>
      <c r="F64" s="58">
        <v>0</v>
      </c>
      <c r="G64" s="59">
        <f t="shared" si="0"/>
        <v>909141.40800000005</v>
      </c>
      <c r="H64" s="59">
        <f t="shared" si="1"/>
        <v>0</v>
      </c>
      <c r="I64" s="60">
        <v>0</v>
      </c>
    </row>
    <row r="65" spans="1:9" x14ac:dyDescent="0.2">
      <c r="A65" s="57">
        <v>151</v>
      </c>
      <c r="B65" s="58">
        <f>PRRAS!C75</f>
        <v>64</v>
      </c>
      <c r="C65" s="58">
        <f>PRRAS!D75</f>
        <v>4591108</v>
      </c>
      <c r="D65" s="58">
        <f>PRRAS!E75</f>
        <v>4919854</v>
      </c>
      <c r="E65" s="58">
        <v>0</v>
      </c>
      <c r="F65" s="58">
        <v>0</v>
      </c>
      <c r="G65" s="59">
        <f t="shared" si="0"/>
        <v>923572.22400000005</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49400</v>
      </c>
      <c r="D70" s="58">
        <f>PRRAS!E80</f>
        <v>220415</v>
      </c>
      <c r="E70" s="58">
        <v>0</v>
      </c>
      <c r="F70" s="58">
        <v>0</v>
      </c>
      <c r="G70" s="59">
        <f t="shared" si="2"/>
        <v>33825.870000000003</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49400</v>
      </c>
      <c r="D73" s="58">
        <f>PRRAS!E83</f>
        <v>220415</v>
      </c>
      <c r="E73" s="58">
        <v>0</v>
      </c>
      <c r="F73" s="58">
        <v>0</v>
      </c>
      <c r="G73" s="59">
        <f t="shared" si="2"/>
        <v>35296.559999999998</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115285</v>
      </c>
      <c r="D106" s="58">
        <f>PRRAS!E116</f>
        <v>116029</v>
      </c>
      <c r="E106" s="58">
        <v>0</v>
      </c>
      <c r="F106" s="58">
        <v>0</v>
      </c>
      <c r="G106" s="59">
        <f t="shared" si="2"/>
        <v>36471.014999999999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115285</v>
      </c>
      <c r="D112" s="58">
        <f>PRRAS!E122</f>
        <v>116029</v>
      </c>
      <c r="E112" s="58">
        <v>0</v>
      </c>
      <c r="F112" s="58">
        <v>0</v>
      </c>
      <c r="G112" s="59">
        <f t="shared" si="2"/>
        <v>38555.073000000004</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115285</v>
      </c>
      <c r="D117" s="58">
        <f>PRRAS!E127</f>
        <v>116029</v>
      </c>
      <c r="E117" s="58">
        <v>0</v>
      </c>
      <c r="F117" s="58">
        <v>0</v>
      </c>
      <c r="G117" s="59">
        <f t="shared" si="2"/>
        <v>40291.788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49618</v>
      </c>
      <c r="D124" s="58">
        <f>PRRAS!E134</f>
        <v>37050</v>
      </c>
      <c r="E124" s="58">
        <v>0</v>
      </c>
      <c r="F124" s="58">
        <v>0</v>
      </c>
      <c r="G124" s="59">
        <f t="shared" si="2"/>
        <v>15217.314</v>
      </c>
      <c r="H124" s="59">
        <f t="shared" si="3"/>
        <v>0</v>
      </c>
      <c r="I124" s="60">
        <v>0</v>
      </c>
    </row>
    <row r="125" spans="1:9" x14ac:dyDescent="0.2">
      <c r="A125" s="57">
        <v>151</v>
      </c>
      <c r="B125" s="58">
        <f>PRRAS!C135</f>
        <v>124</v>
      </c>
      <c r="C125" s="58">
        <f>PRRAS!D135</f>
        <v>31601</v>
      </c>
      <c r="D125" s="58">
        <f>PRRAS!E135</f>
        <v>35430</v>
      </c>
      <c r="E125" s="58">
        <v>0</v>
      </c>
      <c r="F125" s="58">
        <v>0</v>
      </c>
      <c r="G125" s="59">
        <f t="shared" si="2"/>
        <v>12705.164000000001</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31601</v>
      </c>
      <c r="D127" s="58">
        <f>PRRAS!E137</f>
        <v>35430</v>
      </c>
      <c r="E127" s="58">
        <v>0</v>
      </c>
      <c r="F127" s="58">
        <v>0</v>
      </c>
      <c r="G127" s="59">
        <f t="shared" si="2"/>
        <v>12910.085999999999</v>
      </c>
      <c r="H127" s="59">
        <f t="shared" si="3"/>
        <v>0</v>
      </c>
      <c r="I127" s="60">
        <v>0</v>
      </c>
    </row>
    <row r="128" spans="1:9" x14ac:dyDescent="0.2">
      <c r="A128" s="57">
        <v>151</v>
      </c>
      <c r="B128" s="58">
        <f>PRRAS!C138</f>
        <v>127</v>
      </c>
      <c r="C128" s="58">
        <f>PRRAS!D138</f>
        <v>18017</v>
      </c>
      <c r="D128" s="58">
        <f>PRRAS!E138</f>
        <v>1620</v>
      </c>
      <c r="E128" s="58">
        <v>0</v>
      </c>
      <c r="F128" s="58">
        <v>0</v>
      </c>
      <c r="G128" s="59">
        <f t="shared" si="2"/>
        <v>2699.6390000000001</v>
      </c>
      <c r="H128" s="59">
        <f t="shared" si="3"/>
        <v>0</v>
      </c>
      <c r="I128" s="60">
        <v>0</v>
      </c>
    </row>
    <row r="129" spans="1:9" x14ac:dyDescent="0.2">
      <c r="A129" s="57">
        <v>151</v>
      </c>
      <c r="B129" s="58">
        <f>PRRAS!C139</f>
        <v>128</v>
      </c>
      <c r="C129" s="58">
        <f>PRRAS!D139</f>
        <v>14844</v>
      </c>
      <c r="D129" s="58">
        <f>PRRAS!E139</f>
        <v>1620</v>
      </c>
      <c r="E129" s="58">
        <v>0</v>
      </c>
      <c r="F129" s="58">
        <v>0</v>
      </c>
      <c r="G129" s="59">
        <f t="shared" si="2"/>
        <v>2314.752</v>
      </c>
      <c r="H129" s="59">
        <f t="shared" si="3"/>
        <v>0</v>
      </c>
      <c r="I129" s="60">
        <v>0</v>
      </c>
    </row>
    <row r="130" spans="1:9" x14ac:dyDescent="0.2">
      <c r="A130" s="57">
        <v>151</v>
      </c>
      <c r="B130" s="58">
        <f>PRRAS!C140</f>
        <v>129</v>
      </c>
      <c r="C130" s="58">
        <f>PRRAS!D140</f>
        <v>3173</v>
      </c>
      <c r="D130" s="58">
        <f>PRRAS!E140</f>
        <v>0</v>
      </c>
      <c r="E130" s="58">
        <v>0</v>
      </c>
      <c r="F130" s="58">
        <v>0</v>
      </c>
      <c r="G130" s="59">
        <f t="shared" ref="G130:G193" si="4">(B130/1000)*(C130*1+D130*2)</f>
        <v>409.31700000000001</v>
      </c>
      <c r="H130" s="59">
        <f t="shared" ref="H130:H193" si="5">ABS(C130-ROUND(C130,0))+ABS(D130-ROUND(D130,0))</f>
        <v>0</v>
      </c>
      <c r="I130" s="60">
        <v>0</v>
      </c>
    </row>
    <row r="131" spans="1:9" x14ac:dyDescent="0.2">
      <c r="A131" s="57">
        <v>151</v>
      </c>
      <c r="B131" s="58">
        <f>PRRAS!C141</f>
        <v>130</v>
      </c>
      <c r="C131" s="58">
        <f>PRRAS!D141</f>
        <v>682155</v>
      </c>
      <c r="D131" s="58">
        <f>PRRAS!E141</f>
        <v>537494</v>
      </c>
      <c r="E131" s="58">
        <v>0</v>
      </c>
      <c r="F131" s="58">
        <v>0</v>
      </c>
      <c r="G131" s="59">
        <f t="shared" si="4"/>
        <v>228428.59</v>
      </c>
      <c r="H131" s="59">
        <f t="shared" si="5"/>
        <v>0</v>
      </c>
      <c r="I131" s="60">
        <v>0</v>
      </c>
    </row>
    <row r="132" spans="1:9" x14ac:dyDescent="0.2">
      <c r="A132" s="57">
        <v>151</v>
      </c>
      <c r="B132" s="58">
        <f>PRRAS!C142</f>
        <v>131</v>
      </c>
      <c r="C132" s="58">
        <f>PRRAS!D142</f>
        <v>682155</v>
      </c>
      <c r="D132" s="58">
        <f>PRRAS!E142</f>
        <v>537494</v>
      </c>
      <c r="E132" s="58">
        <v>0</v>
      </c>
      <c r="F132" s="58">
        <v>0</v>
      </c>
      <c r="G132" s="59">
        <f t="shared" si="4"/>
        <v>230185.73300000001</v>
      </c>
      <c r="H132" s="59">
        <f t="shared" si="5"/>
        <v>0</v>
      </c>
      <c r="I132" s="60">
        <v>0</v>
      </c>
    </row>
    <row r="133" spans="1:9" x14ac:dyDescent="0.2">
      <c r="A133" s="57">
        <v>151</v>
      </c>
      <c r="B133" s="58">
        <f>PRRAS!C143</f>
        <v>132</v>
      </c>
      <c r="C133" s="58">
        <f>PRRAS!D143</f>
        <v>682155</v>
      </c>
      <c r="D133" s="58">
        <f>PRRAS!E143</f>
        <v>537494</v>
      </c>
      <c r="E133" s="58">
        <v>0</v>
      </c>
      <c r="F133" s="58">
        <v>0</v>
      </c>
      <c r="G133" s="59">
        <f t="shared" si="4"/>
        <v>231942.87600000002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113</v>
      </c>
      <c r="D137" s="58">
        <f>PRRAS!E147</f>
        <v>1699</v>
      </c>
      <c r="E137" s="58">
        <v>0</v>
      </c>
      <c r="F137" s="58">
        <v>0</v>
      </c>
      <c r="G137" s="59">
        <f t="shared" si="4"/>
        <v>477.49600000000004</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113</v>
      </c>
      <c r="D148" s="58">
        <f>PRRAS!E158</f>
        <v>1699</v>
      </c>
      <c r="E148" s="58">
        <v>0</v>
      </c>
      <c r="F148" s="58">
        <v>0</v>
      </c>
      <c r="G148" s="59">
        <f t="shared" si="4"/>
        <v>516.11699999999996</v>
      </c>
      <c r="H148" s="59">
        <f t="shared" si="5"/>
        <v>0</v>
      </c>
      <c r="I148" s="60">
        <v>0</v>
      </c>
    </row>
    <row r="149" spans="1:9" x14ac:dyDescent="0.2">
      <c r="A149" s="57">
        <v>151</v>
      </c>
      <c r="B149" s="58">
        <f>PRRAS!C159</f>
        <v>148</v>
      </c>
      <c r="C149" s="58">
        <f>PRRAS!D159</f>
        <v>5456885</v>
      </c>
      <c r="D149" s="58">
        <f>PRRAS!E159</f>
        <v>5778565</v>
      </c>
      <c r="E149" s="58">
        <v>0</v>
      </c>
      <c r="F149" s="58">
        <v>0</v>
      </c>
      <c r="G149" s="59">
        <f t="shared" si="4"/>
        <v>2518074.2199999997</v>
      </c>
      <c r="H149" s="59">
        <f t="shared" si="5"/>
        <v>0</v>
      </c>
      <c r="I149" s="60">
        <v>0</v>
      </c>
    </row>
    <row r="150" spans="1:9" x14ac:dyDescent="0.2">
      <c r="A150" s="57">
        <v>151</v>
      </c>
      <c r="B150" s="58">
        <f>PRRAS!C160</f>
        <v>149</v>
      </c>
      <c r="C150" s="58">
        <f>PRRAS!D160</f>
        <v>4608372</v>
      </c>
      <c r="D150" s="58">
        <f>PRRAS!E160</f>
        <v>4822000</v>
      </c>
      <c r="E150" s="58">
        <v>0</v>
      </c>
      <c r="F150" s="58">
        <v>0</v>
      </c>
      <c r="G150" s="59">
        <f t="shared" si="4"/>
        <v>2123603.4279999998</v>
      </c>
      <c r="H150" s="59">
        <f t="shared" si="5"/>
        <v>0</v>
      </c>
      <c r="I150" s="60">
        <v>0</v>
      </c>
    </row>
    <row r="151" spans="1:9" x14ac:dyDescent="0.2">
      <c r="A151" s="57">
        <v>151</v>
      </c>
      <c r="B151" s="58">
        <f>PRRAS!C161</f>
        <v>150</v>
      </c>
      <c r="C151" s="58">
        <f>PRRAS!D161</f>
        <v>3796216</v>
      </c>
      <c r="D151" s="58">
        <f>PRRAS!E161</f>
        <v>3951657</v>
      </c>
      <c r="E151" s="58">
        <v>0</v>
      </c>
      <c r="F151" s="58">
        <v>0</v>
      </c>
      <c r="G151" s="59">
        <f t="shared" si="4"/>
        <v>1754929.5</v>
      </c>
      <c r="H151" s="59">
        <f t="shared" si="5"/>
        <v>0</v>
      </c>
      <c r="I151" s="60">
        <v>0</v>
      </c>
    </row>
    <row r="152" spans="1:9" x14ac:dyDescent="0.2">
      <c r="A152" s="57">
        <v>151</v>
      </c>
      <c r="B152" s="58">
        <f>PRRAS!C162</f>
        <v>151</v>
      </c>
      <c r="C152" s="58">
        <f>PRRAS!D162</f>
        <v>3796216</v>
      </c>
      <c r="D152" s="58">
        <f>PRRAS!E162</f>
        <v>3951657</v>
      </c>
      <c r="E152" s="58">
        <v>0</v>
      </c>
      <c r="F152" s="58">
        <v>0</v>
      </c>
      <c r="G152" s="59">
        <f t="shared" si="4"/>
        <v>1766629.03</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159207</v>
      </c>
      <c r="D156" s="58">
        <f>PRRAS!E166</f>
        <v>190657</v>
      </c>
      <c r="E156" s="58">
        <v>0</v>
      </c>
      <c r="F156" s="58">
        <v>0</v>
      </c>
      <c r="G156" s="59">
        <f t="shared" si="4"/>
        <v>83780.755000000005</v>
      </c>
      <c r="H156" s="59">
        <f t="shared" si="5"/>
        <v>0</v>
      </c>
      <c r="I156" s="60">
        <v>0</v>
      </c>
    </row>
    <row r="157" spans="1:9" x14ac:dyDescent="0.2">
      <c r="A157" s="57">
        <v>151</v>
      </c>
      <c r="B157" s="58">
        <f>PRRAS!C167</f>
        <v>156</v>
      </c>
      <c r="C157" s="58">
        <f>PRRAS!D167</f>
        <v>652949</v>
      </c>
      <c r="D157" s="58">
        <f>PRRAS!E167</f>
        <v>679686</v>
      </c>
      <c r="E157" s="58">
        <v>0</v>
      </c>
      <c r="F157" s="58">
        <v>0</v>
      </c>
      <c r="G157" s="59">
        <f t="shared" si="4"/>
        <v>313922.076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593485</v>
      </c>
      <c r="D159" s="58">
        <f>PRRAS!E169</f>
        <v>612508</v>
      </c>
      <c r="E159" s="58">
        <v>0</v>
      </c>
      <c r="F159" s="58">
        <v>0</v>
      </c>
      <c r="G159" s="59">
        <f t="shared" si="4"/>
        <v>287323.158</v>
      </c>
      <c r="H159" s="59">
        <f t="shared" si="5"/>
        <v>0</v>
      </c>
      <c r="I159" s="60">
        <v>0</v>
      </c>
    </row>
    <row r="160" spans="1:9" x14ac:dyDescent="0.2">
      <c r="A160" s="57">
        <v>151</v>
      </c>
      <c r="B160" s="58">
        <f>PRRAS!C170</f>
        <v>159</v>
      </c>
      <c r="C160" s="58">
        <f>PRRAS!D170</f>
        <v>59464</v>
      </c>
      <c r="D160" s="58">
        <f>PRRAS!E170</f>
        <v>67178</v>
      </c>
      <c r="E160" s="58">
        <v>0</v>
      </c>
      <c r="F160" s="58">
        <v>0</v>
      </c>
      <c r="G160" s="59">
        <f t="shared" si="4"/>
        <v>30817.38</v>
      </c>
      <c r="H160" s="59">
        <f t="shared" si="5"/>
        <v>0</v>
      </c>
      <c r="I160" s="60">
        <v>0</v>
      </c>
    </row>
    <row r="161" spans="1:9" x14ac:dyDescent="0.2">
      <c r="A161" s="57">
        <v>151</v>
      </c>
      <c r="B161" s="58">
        <f>PRRAS!C171</f>
        <v>160</v>
      </c>
      <c r="C161" s="58">
        <f>PRRAS!D171</f>
        <v>837923</v>
      </c>
      <c r="D161" s="58">
        <f>PRRAS!E171</f>
        <v>956565</v>
      </c>
      <c r="E161" s="58">
        <v>0</v>
      </c>
      <c r="F161" s="58">
        <v>0</v>
      </c>
      <c r="G161" s="59">
        <f t="shared" si="4"/>
        <v>440168.48</v>
      </c>
      <c r="H161" s="59">
        <f t="shared" si="5"/>
        <v>0</v>
      </c>
      <c r="I161" s="60">
        <v>0</v>
      </c>
    </row>
    <row r="162" spans="1:9" x14ac:dyDescent="0.2">
      <c r="A162" s="57">
        <v>151</v>
      </c>
      <c r="B162" s="58">
        <f>PRRAS!C172</f>
        <v>161</v>
      </c>
      <c r="C162" s="58">
        <f>PRRAS!D172</f>
        <v>186440</v>
      </c>
      <c r="D162" s="58">
        <f>PRRAS!E172</f>
        <v>219134</v>
      </c>
      <c r="E162" s="58">
        <v>0</v>
      </c>
      <c r="F162" s="58">
        <v>0</v>
      </c>
      <c r="G162" s="59">
        <f t="shared" si="4"/>
        <v>100577.988</v>
      </c>
      <c r="H162" s="59">
        <f t="shared" si="5"/>
        <v>0</v>
      </c>
      <c r="I162" s="60">
        <v>0</v>
      </c>
    </row>
    <row r="163" spans="1:9" x14ac:dyDescent="0.2">
      <c r="A163" s="57">
        <v>151</v>
      </c>
      <c r="B163" s="58">
        <f>PRRAS!C173</f>
        <v>162</v>
      </c>
      <c r="C163" s="58">
        <f>PRRAS!D173</f>
        <v>18880</v>
      </c>
      <c r="D163" s="58">
        <f>PRRAS!E173</f>
        <v>26753</v>
      </c>
      <c r="E163" s="58">
        <v>0</v>
      </c>
      <c r="F163" s="58">
        <v>0</v>
      </c>
      <c r="G163" s="59">
        <f t="shared" si="4"/>
        <v>11726.532000000001</v>
      </c>
      <c r="H163" s="59">
        <f t="shared" si="5"/>
        <v>0</v>
      </c>
      <c r="I163" s="60">
        <v>0</v>
      </c>
    </row>
    <row r="164" spans="1:9" x14ac:dyDescent="0.2">
      <c r="A164" s="57">
        <v>151</v>
      </c>
      <c r="B164" s="58">
        <f>PRRAS!C174</f>
        <v>163</v>
      </c>
      <c r="C164" s="58">
        <f>PRRAS!D174</f>
        <v>162650</v>
      </c>
      <c r="D164" s="58">
        <f>PRRAS!E174</f>
        <v>190036</v>
      </c>
      <c r="E164" s="58">
        <v>0</v>
      </c>
      <c r="F164" s="58">
        <v>0</v>
      </c>
      <c r="G164" s="59">
        <f t="shared" si="4"/>
        <v>88463.686000000002</v>
      </c>
      <c r="H164" s="59">
        <f t="shared" si="5"/>
        <v>0</v>
      </c>
      <c r="I164" s="60">
        <v>0</v>
      </c>
    </row>
    <row r="165" spans="1:9" x14ac:dyDescent="0.2">
      <c r="A165" s="57">
        <v>151</v>
      </c>
      <c r="B165" s="58">
        <f>PRRAS!C175</f>
        <v>164</v>
      </c>
      <c r="C165" s="58">
        <f>PRRAS!D175</f>
        <v>4910</v>
      </c>
      <c r="D165" s="58">
        <f>PRRAS!E175</f>
        <v>2345</v>
      </c>
      <c r="E165" s="58">
        <v>0</v>
      </c>
      <c r="F165" s="58">
        <v>0</v>
      </c>
      <c r="G165" s="59">
        <f t="shared" si="4"/>
        <v>1574.4</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278739</v>
      </c>
      <c r="D167" s="58">
        <f>PRRAS!E177</f>
        <v>328614</v>
      </c>
      <c r="E167" s="58">
        <v>0</v>
      </c>
      <c r="F167" s="58">
        <v>0</v>
      </c>
      <c r="G167" s="59">
        <f t="shared" si="4"/>
        <v>155370.522</v>
      </c>
      <c r="H167" s="59">
        <f t="shared" si="5"/>
        <v>0</v>
      </c>
      <c r="I167" s="60">
        <v>0</v>
      </c>
    </row>
    <row r="168" spans="1:9" x14ac:dyDescent="0.2">
      <c r="A168" s="57">
        <v>151</v>
      </c>
      <c r="B168" s="58">
        <f>PRRAS!C178</f>
        <v>167</v>
      </c>
      <c r="C168" s="58">
        <f>PRRAS!D178</f>
        <v>26326</v>
      </c>
      <c r="D168" s="58">
        <f>PRRAS!E178</f>
        <v>35467</v>
      </c>
      <c r="E168" s="58">
        <v>0</v>
      </c>
      <c r="F168" s="58">
        <v>0</v>
      </c>
      <c r="G168" s="59">
        <f t="shared" si="4"/>
        <v>16242.42</v>
      </c>
      <c r="H168" s="59">
        <f t="shared" si="5"/>
        <v>0</v>
      </c>
      <c r="I168" s="60">
        <v>0</v>
      </c>
    </row>
    <row r="169" spans="1:9" x14ac:dyDescent="0.2">
      <c r="A169" s="57">
        <v>151</v>
      </c>
      <c r="B169" s="58">
        <f>PRRAS!C179</f>
        <v>168</v>
      </c>
      <c r="C169" s="58">
        <f>PRRAS!D179</f>
        <v>0</v>
      </c>
      <c r="D169" s="58">
        <f>PRRAS!E179</f>
        <v>13529</v>
      </c>
      <c r="E169" s="58">
        <v>0</v>
      </c>
      <c r="F169" s="58">
        <v>0</v>
      </c>
      <c r="G169" s="59">
        <f t="shared" si="4"/>
        <v>4545.7440000000006</v>
      </c>
      <c r="H169" s="59">
        <f t="shared" si="5"/>
        <v>0</v>
      </c>
      <c r="I169" s="60">
        <v>0</v>
      </c>
    </row>
    <row r="170" spans="1:9" x14ac:dyDescent="0.2">
      <c r="A170" s="57">
        <v>151</v>
      </c>
      <c r="B170" s="58">
        <f>PRRAS!C180</f>
        <v>169</v>
      </c>
      <c r="C170" s="58">
        <f>PRRAS!D180</f>
        <v>216232</v>
      </c>
      <c r="D170" s="58">
        <f>PRRAS!E180</f>
        <v>227130</v>
      </c>
      <c r="E170" s="58">
        <v>0</v>
      </c>
      <c r="F170" s="58">
        <v>0</v>
      </c>
      <c r="G170" s="59">
        <f t="shared" si="4"/>
        <v>113313.148</v>
      </c>
      <c r="H170" s="59">
        <f t="shared" si="5"/>
        <v>0</v>
      </c>
      <c r="I170" s="60">
        <v>0</v>
      </c>
    </row>
    <row r="171" spans="1:9" x14ac:dyDescent="0.2">
      <c r="A171" s="57">
        <v>151</v>
      </c>
      <c r="B171" s="58">
        <f>PRRAS!C181</f>
        <v>170</v>
      </c>
      <c r="C171" s="58">
        <f>PRRAS!D181</f>
        <v>28166</v>
      </c>
      <c r="D171" s="58">
        <f>PRRAS!E181</f>
        <v>35701</v>
      </c>
      <c r="E171" s="58">
        <v>0</v>
      </c>
      <c r="F171" s="58">
        <v>0</v>
      </c>
      <c r="G171" s="59">
        <f t="shared" si="4"/>
        <v>16926.560000000001</v>
      </c>
      <c r="H171" s="59">
        <f t="shared" si="5"/>
        <v>0</v>
      </c>
      <c r="I171" s="60">
        <v>0</v>
      </c>
    </row>
    <row r="172" spans="1:9" x14ac:dyDescent="0.2">
      <c r="A172" s="57">
        <v>151</v>
      </c>
      <c r="B172" s="58">
        <f>PRRAS!C182</f>
        <v>171</v>
      </c>
      <c r="C172" s="58">
        <f>PRRAS!D182</f>
        <v>4011</v>
      </c>
      <c r="D172" s="58">
        <f>PRRAS!E182</f>
        <v>12820</v>
      </c>
      <c r="E172" s="58">
        <v>0</v>
      </c>
      <c r="F172" s="58">
        <v>0</v>
      </c>
      <c r="G172" s="59">
        <f t="shared" si="4"/>
        <v>5070.3210000000008</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4004</v>
      </c>
      <c r="D174" s="58">
        <f>PRRAS!E184</f>
        <v>3967</v>
      </c>
      <c r="E174" s="58">
        <v>0</v>
      </c>
      <c r="F174" s="58">
        <v>0</v>
      </c>
      <c r="G174" s="59">
        <f t="shared" si="4"/>
        <v>2065.2739999999999</v>
      </c>
      <c r="H174" s="59">
        <f t="shared" si="5"/>
        <v>0</v>
      </c>
      <c r="I174" s="60">
        <v>0</v>
      </c>
    </row>
    <row r="175" spans="1:9" x14ac:dyDescent="0.2">
      <c r="A175" s="57">
        <v>151</v>
      </c>
      <c r="B175" s="58">
        <f>PRRAS!C185</f>
        <v>174</v>
      </c>
      <c r="C175" s="58">
        <f>PRRAS!D185</f>
        <v>201051</v>
      </c>
      <c r="D175" s="58">
        <f>PRRAS!E185</f>
        <v>190734</v>
      </c>
      <c r="E175" s="58">
        <v>0</v>
      </c>
      <c r="F175" s="58">
        <v>0</v>
      </c>
      <c r="G175" s="59">
        <f t="shared" si="4"/>
        <v>101358.306</v>
      </c>
      <c r="H175" s="59">
        <f t="shared" si="5"/>
        <v>0</v>
      </c>
      <c r="I175" s="60">
        <v>0</v>
      </c>
    </row>
    <row r="176" spans="1:9" x14ac:dyDescent="0.2">
      <c r="A176" s="57">
        <v>151</v>
      </c>
      <c r="B176" s="58">
        <f>PRRAS!C186</f>
        <v>175</v>
      </c>
      <c r="C176" s="58">
        <f>PRRAS!D186</f>
        <v>15484</v>
      </c>
      <c r="D176" s="58">
        <f>PRRAS!E186</f>
        <v>13110</v>
      </c>
      <c r="E176" s="58">
        <v>0</v>
      </c>
      <c r="F176" s="58">
        <v>0</v>
      </c>
      <c r="G176" s="59">
        <f t="shared" si="4"/>
        <v>7298.2</v>
      </c>
      <c r="H176" s="59">
        <f t="shared" si="5"/>
        <v>0</v>
      </c>
      <c r="I176" s="60">
        <v>0</v>
      </c>
    </row>
    <row r="177" spans="1:9" x14ac:dyDescent="0.2">
      <c r="A177" s="57">
        <v>151</v>
      </c>
      <c r="B177" s="58">
        <f>PRRAS!C187</f>
        <v>176</v>
      </c>
      <c r="C177" s="58">
        <f>PRRAS!D187</f>
        <v>28351</v>
      </c>
      <c r="D177" s="58">
        <f>PRRAS!E187</f>
        <v>21861</v>
      </c>
      <c r="E177" s="58">
        <v>0</v>
      </c>
      <c r="F177" s="58">
        <v>0</v>
      </c>
      <c r="G177" s="59">
        <f t="shared" si="4"/>
        <v>12684.848</v>
      </c>
      <c r="H177" s="59">
        <f t="shared" si="5"/>
        <v>0</v>
      </c>
      <c r="I177" s="60">
        <v>0</v>
      </c>
    </row>
    <row r="178" spans="1:9" x14ac:dyDescent="0.2">
      <c r="A178" s="57">
        <v>151</v>
      </c>
      <c r="B178" s="58">
        <f>PRRAS!C188</f>
        <v>177</v>
      </c>
      <c r="C178" s="58">
        <f>PRRAS!D188</f>
        <v>1100</v>
      </c>
      <c r="D178" s="58">
        <f>PRRAS!E188</f>
        <v>0</v>
      </c>
      <c r="E178" s="58">
        <v>0</v>
      </c>
      <c r="F178" s="58">
        <v>0</v>
      </c>
      <c r="G178" s="59">
        <f t="shared" si="4"/>
        <v>194.7</v>
      </c>
      <c r="H178" s="59">
        <f t="shared" si="5"/>
        <v>0</v>
      </c>
      <c r="I178" s="60">
        <v>0</v>
      </c>
    </row>
    <row r="179" spans="1:9" x14ac:dyDescent="0.2">
      <c r="A179" s="57">
        <v>151</v>
      </c>
      <c r="B179" s="58">
        <f>PRRAS!C189</f>
        <v>178</v>
      </c>
      <c r="C179" s="58">
        <f>PRRAS!D189</f>
        <v>110615</v>
      </c>
      <c r="D179" s="58">
        <f>PRRAS!E189</f>
        <v>118638</v>
      </c>
      <c r="E179" s="58">
        <v>0</v>
      </c>
      <c r="F179" s="58">
        <v>0</v>
      </c>
      <c r="G179" s="59">
        <f t="shared" si="4"/>
        <v>61924.597999999998</v>
      </c>
      <c r="H179" s="59">
        <f t="shared" si="5"/>
        <v>0</v>
      </c>
      <c r="I179" s="60">
        <v>0</v>
      </c>
    </row>
    <row r="180" spans="1:9" x14ac:dyDescent="0.2">
      <c r="A180" s="57">
        <v>151</v>
      </c>
      <c r="B180" s="58">
        <f>PRRAS!C190</f>
        <v>179</v>
      </c>
      <c r="C180" s="58">
        <f>PRRAS!D190</f>
        <v>8125</v>
      </c>
      <c r="D180" s="58">
        <f>PRRAS!E190</f>
        <v>8156</v>
      </c>
      <c r="E180" s="58">
        <v>0</v>
      </c>
      <c r="F180" s="58">
        <v>0</v>
      </c>
      <c r="G180" s="59">
        <f t="shared" si="4"/>
        <v>4374.223</v>
      </c>
      <c r="H180" s="59">
        <f t="shared" si="5"/>
        <v>0</v>
      </c>
      <c r="I180" s="60">
        <v>0</v>
      </c>
    </row>
    <row r="181" spans="1:9" x14ac:dyDescent="0.2">
      <c r="A181" s="57">
        <v>151</v>
      </c>
      <c r="B181" s="58">
        <f>PRRAS!C191</f>
        <v>180</v>
      </c>
      <c r="C181" s="58">
        <f>PRRAS!D191</f>
        <v>6047</v>
      </c>
      <c r="D181" s="58">
        <f>PRRAS!E191</f>
        <v>8406</v>
      </c>
      <c r="E181" s="58">
        <v>0</v>
      </c>
      <c r="F181" s="58">
        <v>0</v>
      </c>
      <c r="G181" s="59">
        <f t="shared" si="4"/>
        <v>4114.62</v>
      </c>
      <c r="H181" s="59">
        <f t="shared" si="5"/>
        <v>0</v>
      </c>
      <c r="I181" s="60">
        <v>0</v>
      </c>
    </row>
    <row r="182" spans="1:9" x14ac:dyDescent="0.2">
      <c r="A182" s="57">
        <v>151</v>
      </c>
      <c r="B182" s="58">
        <f>PRRAS!C192</f>
        <v>181</v>
      </c>
      <c r="C182" s="58">
        <f>PRRAS!D192</f>
        <v>3321</v>
      </c>
      <c r="D182" s="58">
        <f>PRRAS!E192</f>
        <v>3620</v>
      </c>
      <c r="E182" s="58">
        <v>0</v>
      </c>
      <c r="F182" s="58">
        <v>0</v>
      </c>
      <c r="G182" s="59">
        <f t="shared" si="4"/>
        <v>1911.5409999999999</v>
      </c>
      <c r="H182" s="59">
        <f t="shared" si="5"/>
        <v>0</v>
      </c>
      <c r="I182" s="60">
        <v>0</v>
      </c>
    </row>
    <row r="183" spans="1:9" x14ac:dyDescent="0.2">
      <c r="A183" s="57">
        <v>151</v>
      </c>
      <c r="B183" s="58">
        <f>PRRAS!C193</f>
        <v>182</v>
      </c>
      <c r="C183" s="58">
        <f>PRRAS!D193</f>
        <v>1428</v>
      </c>
      <c r="D183" s="58">
        <f>PRRAS!E193</f>
        <v>1406</v>
      </c>
      <c r="E183" s="58">
        <v>0</v>
      </c>
      <c r="F183" s="58">
        <v>0</v>
      </c>
      <c r="G183" s="59">
        <f t="shared" si="4"/>
        <v>771.68</v>
      </c>
      <c r="H183" s="59">
        <f t="shared" si="5"/>
        <v>0</v>
      </c>
      <c r="I183" s="60">
        <v>0</v>
      </c>
    </row>
    <row r="184" spans="1:9" x14ac:dyDescent="0.2">
      <c r="A184" s="57">
        <v>151</v>
      </c>
      <c r="B184" s="58">
        <f>PRRAS!C194</f>
        <v>183</v>
      </c>
      <c r="C184" s="58">
        <f>PRRAS!D194</f>
        <v>26580</v>
      </c>
      <c r="D184" s="58">
        <f>PRRAS!E194</f>
        <v>15537</v>
      </c>
      <c r="E184" s="58">
        <v>0</v>
      </c>
      <c r="F184" s="58">
        <v>0</v>
      </c>
      <c r="G184" s="59">
        <f t="shared" si="4"/>
        <v>10550.681999999999</v>
      </c>
      <c r="H184" s="59">
        <f t="shared" si="5"/>
        <v>0</v>
      </c>
      <c r="I184" s="60">
        <v>0</v>
      </c>
    </row>
    <row r="185" spans="1:9" x14ac:dyDescent="0.2">
      <c r="A185" s="57">
        <v>151</v>
      </c>
      <c r="B185" s="58">
        <f>PRRAS!C195</f>
        <v>184</v>
      </c>
      <c r="C185" s="58">
        <f>PRRAS!D195</f>
        <v>951</v>
      </c>
      <c r="D185" s="58">
        <f>PRRAS!E195</f>
        <v>24384</v>
      </c>
      <c r="E185" s="58">
        <v>0</v>
      </c>
      <c r="F185" s="58">
        <v>0</v>
      </c>
      <c r="G185" s="59">
        <f t="shared" si="4"/>
        <v>9148.2960000000003</v>
      </c>
      <c r="H185" s="59">
        <f t="shared" si="5"/>
        <v>0</v>
      </c>
      <c r="I185" s="60">
        <v>0</v>
      </c>
    </row>
    <row r="186" spans="1:9" x14ac:dyDescent="0.2">
      <c r="A186" s="57">
        <v>151</v>
      </c>
      <c r="B186" s="58">
        <f>PRRAS!C196</f>
        <v>185</v>
      </c>
      <c r="C186" s="58">
        <f>PRRAS!D196</f>
        <v>170742</v>
      </c>
      <c r="D186" s="58">
        <f>PRRAS!E196</f>
        <v>193699</v>
      </c>
      <c r="E186" s="58">
        <v>0</v>
      </c>
      <c r="F186" s="58">
        <v>0</v>
      </c>
      <c r="G186" s="59">
        <f t="shared" si="4"/>
        <v>103255.9</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27247</v>
      </c>
      <c r="D188" s="58">
        <f>PRRAS!E198</f>
        <v>27420</v>
      </c>
      <c r="E188" s="58">
        <v>0</v>
      </c>
      <c r="F188" s="58">
        <v>0</v>
      </c>
      <c r="G188" s="59">
        <f t="shared" si="4"/>
        <v>15350.269</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0</v>
      </c>
      <c r="D190" s="58">
        <f>PRRAS!E200</f>
        <v>900</v>
      </c>
      <c r="E190" s="58">
        <v>0</v>
      </c>
      <c r="F190" s="58">
        <v>0</v>
      </c>
      <c r="G190" s="59">
        <f t="shared" si="4"/>
        <v>340.2</v>
      </c>
      <c r="H190" s="59">
        <f t="shared" si="5"/>
        <v>0</v>
      </c>
      <c r="I190" s="60">
        <v>0</v>
      </c>
    </row>
    <row r="191" spans="1:9" x14ac:dyDescent="0.2">
      <c r="A191" s="57">
        <v>151</v>
      </c>
      <c r="B191" s="58">
        <f>PRRAS!C201</f>
        <v>190</v>
      </c>
      <c r="C191" s="58">
        <f>PRRAS!D201</f>
        <v>22798</v>
      </c>
      <c r="D191" s="58">
        <f>PRRAS!E201</f>
        <v>23636</v>
      </c>
      <c r="E191" s="58">
        <v>0</v>
      </c>
      <c r="F191" s="58">
        <v>0</v>
      </c>
      <c r="G191" s="59">
        <f t="shared" si="4"/>
        <v>13313.3</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120697</v>
      </c>
      <c r="D193" s="58">
        <f>PRRAS!E203</f>
        <v>141743</v>
      </c>
      <c r="E193" s="58">
        <v>0</v>
      </c>
      <c r="F193" s="58">
        <v>0</v>
      </c>
      <c r="G193" s="59">
        <f t="shared" si="4"/>
        <v>77603.135999999999</v>
      </c>
      <c r="H193" s="59">
        <f t="shared" si="5"/>
        <v>0</v>
      </c>
      <c r="I193" s="60">
        <v>0</v>
      </c>
    </row>
    <row r="194" spans="1:9" x14ac:dyDescent="0.2">
      <c r="A194" s="57">
        <v>151</v>
      </c>
      <c r="B194" s="58">
        <f>PRRAS!C204</f>
        <v>193</v>
      </c>
      <c r="C194" s="58">
        <f>PRRAS!D204</f>
        <v>0</v>
      </c>
      <c r="D194" s="58">
        <f>PRRAS!E204</f>
        <v>0</v>
      </c>
      <c r="E194" s="58">
        <v>0</v>
      </c>
      <c r="F194" s="58">
        <v>0</v>
      </c>
      <c r="G194" s="59">
        <f t="shared" ref="G194:G257" si="6">(B194/1000)*(C194*1+D194*2)</f>
        <v>0</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0</v>
      </c>
      <c r="E208" s="58">
        <v>0</v>
      </c>
      <c r="F208" s="58">
        <v>0</v>
      </c>
      <c r="G208" s="59">
        <f t="shared" si="6"/>
        <v>0</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10590</v>
      </c>
      <c r="D247" s="58">
        <f>PRRAS!E257</f>
        <v>0</v>
      </c>
      <c r="E247" s="58">
        <v>0</v>
      </c>
      <c r="F247" s="58">
        <v>0</v>
      </c>
      <c r="G247" s="59">
        <f t="shared" si="6"/>
        <v>2605.14</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10590</v>
      </c>
      <c r="D254" s="58">
        <f>PRRAS!E264</f>
        <v>0</v>
      </c>
      <c r="E254" s="58">
        <v>0</v>
      </c>
      <c r="F254" s="58">
        <v>0</v>
      </c>
      <c r="G254" s="59">
        <f t="shared" si="6"/>
        <v>2679.27</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10590</v>
      </c>
      <c r="D256" s="58">
        <f>PRRAS!E266</f>
        <v>0</v>
      </c>
      <c r="E256" s="58">
        <v>0</v>
      </c>
      <c r="F256" s="58">
        <v>0</v>
      </c>
      <c r="G256" s="59">
        <f t="shared" si="6"/>
        <v>2700.4500000000003</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5456885</v>
      </c>
      <c r="D282" s="58">
        <f>PRRAS!E292</f>
        <v>5778565</v>
      </c>
      <c r="E282" s="58">
        <v>0</v>
      </c>
      <c r="F282" s="58">
        <v>0</v>
      </c>
      <c r="G282" s="59">
        <f t="shared" si="8"/>
        <v>4780938.2150000008</v>
      </c>
      <c r="H282" s="59">
        <f t="shared" si="9"/>
        <v>0</v>
      </c>
      <c r="I282" s="60">
        <v>0</v>
      </c>
    </row>
    <row r="283" spans="1:9" x14ac:dyDescent="0.2">
      <c r="A283" s="57">
        <v>151</v>
      </c>
      <c r="B283" s="58">
        <f>PRRAS!C293</f>
        <v>282</v>
      </c>
      <c r="C283" s="58">
        <f>PRRAS!D293</f>
        <v>50380</v>
      </c>
      <c r="D283" s="58">
        <f>PRRAS!E293</f>
        <v>61290</v>
      </c>
      <c r="E283" s="58">
        <v>0</v>
      </c>
      <c r="F283" s="58">
        <v>0</v>
      </c>
      <c r="G283" s="59">
        <f t="shared" si="8"/>
        <v>48774.719999999994</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110321</v>
      </c>
      <c r="D286" s="58">
        <f>PRRAS!E296</f>
        <v>96990</v>
      </c>
      <c r="E286" s="58">
        <v>0</v>
      </c>
      <c r="F286" s="58">
        <v>0</v>
      </c>
      <c r="G286" s="59">
        <f t="shared" si="8"/>
        <v>86725.784999999989</v>
      </c>
      <c r="H286" s="59">
        <f t="shared" si="9"/>
        <v>0</v>
      </c>
      <c r="I286" s="60">
        <v>0</v>
      </c>
    </row>
    <row r="287" spans="1:9" x14ac:dyDescent="0.2">
      <c r="A287" s="57">
        <v>151</v>
      </c>
      <c r="B287" s="58">
        <f>PRRAS!C297</f>
        <v>286</v>
      </c>
      <c r="C287" s="58">
        <f>PRRAS!D297</f>
        <v>13238</v>
      </c>
      <c r="D287" s="58">
        <f>PRRAS!E297</f>
        <v>22065</v>
      </c>
      <c r="E287" s="58">
        <v>0</v>
      </c>
      <c r="F287" s="58">
        <v>0</v>
      </c>
      <c r="G287" s="59">
        <f t="shared" si="8"/>
        <v>16407.248</v>
      </c>
      <c r="H287" s="59">
        <f t="shared" si="9"/>
        <v>0</v>
      </c>
      <c r="I287" s="60">
        <v>0</v>
      </c>
    </row>
    <row r="288" spans="1:9" x14ac:dyDescent="0.2">
      <c r="A288" s="57">
        <v>151</v>
      </c>
      <c r="B288" s="58">
        <f>PRRAS!C298</f>
        <v>287</v>
      </c>
      <c r="C288" s="58">
        <f>PRRAS!D298</f>
        <v>13238</v>
      </c>
      <c r="D288" s="58">
        <f>PRRAS!E298</f>
        <v>22065</v>
      </c>
      <c r="E288" s="58">
        <v>0</v>
      </c>
      <c r="F288" s="58">
        <v>0</v>
      </c>
      <c r="G288" s="59">
        <f t="shared" si="8"/>
        <v>16464.615999999998</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37047</v>
      </c>
      <c r="D342" s="58">
        <f>PRRAS!E353</f>
        <v>57700</v>
      </c>
      <c r="E342" s="58">
        <v>0</v>
      </c>
      <c r="F342" s="58">
        <v>0</v>
      </c>
      <c r="G342" s="59">
        <f t="shared" si="10"/>
        <v>51984.427000000003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37047</v>
      </c>
      <c r="D355" s="58">
        <f>PRRAS!E366</f>
        <v>57700</v>
      </c>
      <c r="E355" s="58">
        <v>0</v>
      </c>
      <c r="F355" s="58">
        <v>0</v>
      </c>
      <c r="G355" s="59">
        <f t="shared" si="10"/>
        <v>53966.237999999998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12900</v>
      </c>
      <c r="D361" s="58">
        <f>PRRAS!E372</f>
        <v>51700</v>
      </c>
      <c r="E361" s="58">
        <v>0</v>
      </c>
      <c r="F361" s="58">
        <v>0</v>
      </c>
      <c r="G361" s="59">
        <f t="shared" si="10"/>
        <v>41868</v>
      </c>
      <c r="H361" s="59">
        <f t="shared" si="11"/>
        <v>0</v>
      </c>
      <c r="I361" s="60">
        <v>0</v>
      </c>
    </row>
    <row r="362" spans="1:9" x14ac:dyDescent="0.2">
      <c r="A362" s="57">
        <v>151</v>
      </c>
      <c r="B362" s="58">
        <f>PRRAS!C373</f>
        <v>361</v>
      </c>
      <c r="C362" s="58">
        <f>PRRAS!D373</f>
        <v>0</v>
      </c>
      <c r="D362" s="58">
        <f>PRRAS!E373</f>
        <v>39000</v>
      </c>
      <c r="E362" s="58">
        <v>0</v>
      </c>
      <c r="F362" s="58">
        <v>0</v>
      </c>
      <c r="G362" s="59">
        <f t="shared" si="10"/>
        <v>28158</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12900</v>
      </c>
      <c r="D364" s="58">
        <f>PRRAS!E375</f>
        <v>12700</v>
      </c>
      <c r="E364" s="58">
        <v>0</v>
      </c>
      <c r="F364" s="58">
        <v>0</v>
      </c>
      <c r="G364" s="59">
        <f t="shared" si="10"/>
        <v>13902.9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24147</v>
      </c>
      <c r="D375" s="58">
        <f>PRRAS!E386</f>
        <v>6000</v>
      </c>
      <c r="E375" s="58">
        <v>0</v>
      </c>
      <c r="F375" s="58">
        <v>0</v>
      </c>
      <c r="G375" s="59">
        <f t="shared" si="10"/>
        <v>13518.977999999999</v>
      </c>
      <c r="H375" s="59">
        <f t="shared" si="11"/>
        <v>0</v>
      </c>
      <c r="I375" s="60">
        <v>0</v>
      </c>
    </row>
    <row r="376" spans="1:9" x14ac:dyDescent="0.2">
      <c r="A376" s="57">
        <v>151</v>
      </c>
      <c r="B376" s="58">
        <f>PRRAS!C387</f>
        <v>375</v>
      </c>
      <c r="C376" s="58">
        <f>PRRAS!D387</f>
        <v>24147</v>
      </c>
      <c r="D376" s="58">
        <f>PRRAS!E387</f>
        <v>6000</v>
      </c>
      <c r="E376" s="58">
        <v>0</v>
      </c>
      <c r="F376" s="58">
        <v>0</v>
      </c>
      <c r="G376" s="59">
        <f t="shared" si="10"/>
        <v>13555.125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37047</v>
      </c>
      <c r="D400" s="58">
        <f>PRRAS!E411</f>
        <v>57700</v>
      </c>
      <c r="E400" s="58">
        <v>0</v>
      </c>
      <c r="F400" s="58">
        <v>0</v>
      </c>
      <c r="G400" s="59">
        <f t="shared" si="12"/>
        <v>60826.353000000003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5507265</v>
      </c>
      <c r="D404" s="58">
        <f>PRRAS!E415</f>
        <v>5839855</v>
      </c>
      <c r="E404" s="58">
        <v>0</v>
      </c>
      <c r="F404" s="58">
        <v>0</v>
      </c>
      <c r="G404" s="59">
        <f t="shared" si="12"/>
        <v>6926350.9250000007</v>
      </c>
      <c r="H404" s="59">
        <f t="shared" si="13"/>
        <v>0</v>
      </c>
      <c r="I404" s="60">
        <v>0</v>
      </c>
    </row>
    <row r="405" spans="1:9" x14ac:dyDescent="0.2">
      <c r="A405" s="57">
        <v>151</v>
      </c>
      <c r="B405" s="58">
        <f>PRRAS!C416</f>
        <v>404</v>
      </c>
      <c r="C405" s="58">
        <f>PRRAS!D416</f>
        <v>5493932</v>
      </c>
      <c r="D405" s="58">
        <f>PRRAS!E416</f>
        <v>5836265</v>
      </c>
      <c r="E405" s="58">
        <v>0</v>
      </c>
      <c r="F405" s="58">
        <v>0</v>
      </c>
      <c r="G405" s="59">
        <f t="shared" si="12"/>
        <v>6935250.648</v>
      </c>
      <c r="H405" s="59">
        <f t="shared" si="13"/>
        <v>0</v>
      </c>
      <c r="I405" s="60">
        <v>0</v>
      </c>
    </row>
    <row r="406" spans="1:9" x14ac:dyDescent="0.2">
      <c r="A406" s="57">
        <v>151</v>
      </c>
      <c r="B406" s="58">
        <f>PRRAS!C417</f>
        <v>405</v>
      </c>
      <c r="C406" s="58">
        <f>PRRAS!D417</f>
        <v>13333</v>
      </c>
      <c r="D406" s="58">
        <f>PRRAS!E417</f>
        <v>3590</v>
      </c>
      <c r="E406" s="58">
        <v>0</v>
      </c>
      <c r="F406" s="58">
        <v>0</v>
      </c>
      <c r="G406" s="59">
        <f t="shared" si="12"/>
        <v>8307.7650000000012</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110321</v>
      </c>
      <c r="D409" s="58">
        <f>PRRAS!E420</f>
        <v>96990</v>
      </c>
      <c r="E409" s="58">
        <v>0</v>
      </c>
      <c r="F409" s="58">
        <v>0</v>
      </c>
      <c r="G409" s="59">
        <f t="shared" si="12"/>
        <v>124154.80799999999</v>
      </c>
      <c r="H409" s="59">
        <f t="shared" si="13"/>
        <v>0</v>
      </c>
      <c r="I409" s="60">
        <v>0</v>
      </c>
    </row>
    <row r="410" spans="1:9" x14ac:dyDescent="0.2">
      <c r="A410" s="57">
        <v>151</v>
      </c>
      <c r="B410" s="58">
        <f>PRRAS!C421</f>
        <v>409</v>
      </c>
      <c r="C410" s="58">
        <f>PRRAS!D421</f>
        <v>13238</v>
      </c>
      <c r="D410" s="58">
        <f>PRRAS!E421</f>
        <v>22065</v>
      </c>
      <c r="E410" s="58">
        <v>0</v>
      </c>
      <c r="F410" s="58">
        <v>0</v>
      </c>
      <c r="G410" s="59">
        <f t="shared" si="12"/>
        <v>23463.511999999999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5507265</v>
      </c>
      <c r="D630" s="58">
        <f>PRRAS!E642</f>
        <v>5839855</v>
      </c>
      <c r="E630" s="58">
        <v>0</v>
      </c>
      <c r="F630" s="58">
        <v>0</v>
      </c>
      <c r="G630" s="59">
        <f t="shared" si="18"/>
        <v>10810607.275</v>
      </c>
      <c r="H630" s="59">
        <f t="shared" si="19"/>
        <v>0</v>
      </c>
      <c r="I630" s="60">
        <v>0</v>
      </c>
    </row>
    <row r="631" spans="1:9" x14ac:dyDescent="0.2">
      <c r="A631" s="57">
        <v>151</v>
      </c>
      <c r="B631" s="58">
        <f>PRRAS!C643</f>
        <v>630</v>
      </c>
      <c r="C631" s="58">
        <f>PRRAS!D643</f>
        <v>5493932</v>
      </c>
      <c r="D631" s="58">
        <f>PRRAS!E643</f>
        <v>5836265</v>
      </c>
      <c r="E631" s="58">
        <v>0</v>
      </c>
      <c r="F631" s="58">
        <v>0</v>
      </c>
      <c r="G631" s="59">
        <f t="shared" si="18"/>
        <v>10814871.060000001</v>
      </c>
      <c r="H631" s="59">
        <f t="shared" si="19"/>
        <v>0</v>
      </c>
      <c r="I631" s="60">
        <v>0</v>
      </c>
    </row>
    <row r="632" spans="1:9" x14ac:dyDescent="0.2">
      <c r="A632" s="57">
        <v>151</v>
      </c>
      <c r="B632" s="58">
        <f>PRRAS!C644</f>
        <v>631</v>
      </c>
      <c r="C632" s="58">
        <f>PRRAS!D644</f>
        <v>13333</v>
      </c>
      <c r="D632" s="58">
        <f>PRRAS!E644</f>
        <v>3590</v>
      </c>
      <c r="E632" s="58">
        <v>0</v>
      </c>
      <c r="F632" s="58">
        <v>0</v>
      </c>
      <c r="G632" s="59">
        <f t="shared" si="18"/>
        <v>12943.703</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110321</v>
      </c>
      <c r="D635" s="58">
        <f>PRRAS!E647</f>
        <v>96990</v>
      </c>
      <c r="E635" s="58">
        <v>0</v>
      </c>
      <c r="F635" s="58">
        <v>0</v>
      </c>
      <c r="G635" s="59">
        <f t="shared" si="18"/>
        <v>192926.834</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96988</v>
      </c>
      <c r="D637" s="58">
        <f>PRRAS!E649</f>
        <v>93400</v>
      </c>
      <c r="E637" s="58">
        <v>0</v>
      </c>
      <c r="F637" s="58">
        <v>0</v>
      </c>
      <c r="G637" s="59">
        <f t="shared" si="18"/>
        <v>180489.16800000001</v>
      </c>
      <c r="H637" s="59">
        <f t="shared" si="19"/>
        <v>0</v>
      </c>
      <c r="I637" s="60">
        <v>0</v>
      </c>
    </row>
    <row r="638" spans="1:9" x14ac:dyDescent="0.2">
      <c r="A638" s="57">
        <v>151</v>
      </c>
      <c r="B638" s="58">
        <f>PRRAS!C650</f>
        <v>637</v>
      </c>
      <c r="C638" s="58">
        <f>PRRAS!D650</f>
        <v>379910</v>
      </c>
      <c r="D638" s="58">
        <f>PRRAS!E650</f>
        <v>387137</v>
      </c>
      <c r="E638" s="58">
        <v>0</v>
      </c>
      <c r="F638" s="58">
        <v>0</v>
      </c>
      <c r="G638" s="59">
        <f t="shared" si="18"/>
        <v>735215.20799999998</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115285</v>
      </c>
      <c r="D640" s="58">
        <f>PRRAS!E653</f>
        <v>113733</v>
      </c>
      <c r="E640" s="58">
        <v>0</v>
      </c>
      <c r="F640" s="58">
        <v>0</v>
      </c>
      <c r="G640" s="59">
        <f t="shared" si="18"/>
        <v>219017.889</v>
      </c>
      <c r="H640" s="59">
        <f t="shared" si="19"/>
        <v>0</v>
      </c>
      <c r="I640" s="60">
        <v>0</v>
      </c>
    </row>
    <row r="641" spans="1:9" x14ac:dyDescent="0.2">
      <c r="A641" s="57">
        <v>151</v>
      </c>
      <c r="B641" s="58">
        <f>PRRAS!C654</f>
        <v>640</v>
      </c>
      <c r="C641" s="58">
        <f>PRRAS!D654</f>
        <v>115285</v>
      </c>
      <c r="D641" s="58">
        <f>PRRAS!E654</f>
        <v>113733</v>
      </c>
      <c r="E641" s="58">
        <v>0</v>
      </c>
      <c r="F641" s="58">
        <v>0</v>
      </c>
      <c r="G641" s="59">
        <f t="shared" si="18"/>
        <v>219360.64000000001</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49</v>
      </c>
      <c r="D644" s="58">
        <f>PRRAS!E657</f>
        <v>51</v>
      </c>
      <c r="E644" s="58">
        <v>0</v>
      </c>
      <c r="F644" s="58">
        <v>0</v>
      </c>
      <c r="G644" s="59">
        <f t="shared" si="20"/>
        <v>97.093000000000004</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42</v>
      </c>
      <c r="D646" s="58">
        <f>PRRAS!E659</f>
        <v>43</v>
      </c>
      <c r="E646" s="58">
        <v>0</v>
      </c>
      <c r="F646" s="58">
        <v>0</v>
      </c>
      <c r="G646" s="59">
        <f t="shared" si="20"/>
        <v>82.56</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19586</v>
      </c>
      <c r="D659" s="58">
        <f>PRRAS!E672</f>
        <v>7314</v>
      </c>
      <c r="E659" s="58">
        <v>0</v>
      </c>
      <c r="F659" s="58">
        <v>0</v>
      </c>
      <c r="G659" s="59">
        <f t="shared" si="20"/>
        <v>22512.812000000002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4588412</v>
      </c>
      <c r="D665" s="58">
        <f>PRRAS!E678</f>
        <v>4918815</v>
      </c>
      <c r="E665" s="58">
        <v>0</v>
      </c>
      <c r="F665" s="58">
        <v>0</v>
      </c>
      <c r="G665" s="59">
        <f t="shared" si="20"/>
        <v>9578891.8880000003</v>
      </c>
      <c r="H665" s="59">
        <f t="shared" si="21"/>
        <v>0</v>
      </c>
      <c r="I665" s="60">
        <v>0</v>
      </c>
    </row>
    <row r="666" spans="1:9" x14ac:dyDescent="0.2">
      <c r="A666" s="57">
        <v>151</v>
      </c>
      <c r="B666" s="58">
        <f>PRRAS!C679</f>
        <v>665</v>
      </c>
      <c r="C666" s="58">
        <f>PRRAS!D679</f>
        <v>2697</v>
      </c>
      <c r="D666" s="58">
        <f>PRRAS!E679</f>
        <v>1038</v>
      </c>
      <c r="E666" s="58">
        <v>0</v>
      </c>
      <c r="F666" s="58">
        <v>0</v>
      </c>
      <c r="G666" s="59">
        <f t="shared" si="20"/>
        <v>3174.0450000000001</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103989</v>
      </c>
      <c r="D685" s="58">
        <f>PRRAS!E698</f>
        <v>102013</v>
      </c>
      <c r="E685" s="58">
        <v>0</v>
      </c>
      <c r="F685" s="58">
        <v>0</v>
      </c>
      <c r="G685" s="59">
        <f t="shared" si="20"/>
        <v>210682.26</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2296</v>
      </c>
      <c r="E687" s="58">
        <v>0</v>
      </c>
      <c r="F687" s="58">
        <v>0</v>
      </c>
      <c r="G687" s="59">
        <f t="shared" si="20"/>
        <v>3150.1120000000001</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7188</v>
      </c>
      <c r="D689" s="58">
        <f>PRRAS!E702</f>
        <v>3478</v>
      </c>
      <c r="E689" s="58">
        <v>0</v>
      </c>
      <c r="F689" s="58">
        <v>0</v>
      </c>
      <c r="G689" s="59">
        <f t="shared" si="20"/>
        <v>9731.0720000000001</v>
      </c>
      <c r="H689" s="59">
        <f t="shared" si="21"/>
        <v>0</v>
      </c>
      <c r="I689" s="60">
        <v>0</v>
      </c>
    </row>
    <row r="690" spans="1:9" x14ac:dyDescent="0.2">
      <c r="A690" s="57">
        <v>151</v>
      </c>
      <c r="B690" s="58">
        <f>PRRAS!C703</f>
        <v>689</v>
      </c>
      <c r="C690" s="58">
        <f>PRRAS!D703</f>
        <v>162650</v>
      </c>
      <c r="D690" s="58">
        <f>PRRAS!E703</f>
        <v>190036</v>
      </c>
      <c r="E690" s="58">
        <v>0</v>
      </c>
      <c r="F690" s="58">
        <v>0</v>
      </c>
      <c r="G690" s="59">
        <f t="shared" si="20"/>
        <v>373935.45799999998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6047</v>
      </c>
      <c r="D692" s="58">
        <f>PRRAS!E705</f>
        <v>6990</v>
      </c>
      <c r="E692" s="58">
        <v>0</v>
      </c>
      <c r="F692" s="58">
        <v>0</v>
      </c>
      <c r="G692" s="59">
        <f t="shared" si="20"/>
        <v>13838.656999999999</v>
      </c>
      <c r="H692" s="59">
        <f t="shared" si="21"/>
        <v>0</v>
      </c>
      <c r="I692" s="60">
        <v>0</v>
      </c>
    </row>
    <row r="693" spans="1:9" x14ac:dyDescent="0.2">
      <c r="A693" s="57">
        <v>151</v>
      </c>
      <c r="B693" s="58">
        <f>PRRAS!C706</f>
        <v>692</v>
      </c>
      <c r="C693" s="58">
        <f>PRRAS!D706</f>
        <v>3321</v>
      </c>
      <c r="D693" s="58">
        <f>PRRAS!E706</f>
        <v>3620</v>
      </c>
      <c r="E693" s="58">
        <v>0</v>
      </c>
      <c r="F693" s="58">
        <v>0</v>
      </c>
      <c r="G693" s="59">
        <f t="shared" si="20"/>
        <v>7308.2119999999995</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7975</v>
      </c>
      <c r="D698" s="58">
        <f>PRRAS!E711</f>
        <v>8100</v>
      </c>
      <c r="E698" s="58">
        <v>0</v>
      </c>
      <c r="F698" s="58">
        <v>0</v>
      </c>
      <c r="G698" s="59">
        <f t="shared" si="20"/>
        <v>16849.974999999999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10590</v>
      </c>
      <c r="D781" s="58">
        <f>PRRAS!E794</f>
        <v>0</v>
      </c>
      <c r="E781" s="58">
        <v>0</v>
      </c>
      <c r="F781" s="58">
        <v>0</v>
      </c>
      <c r="G781" s="59">
        <f t="shared" si="24"/>
        <v>8260.2000000000007</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2595546</v>
      </c>
      <c r="D977" s="63">
        <f>Bil!E12</f>
        <v>2606322</v>
      </c>
      <c r="E977" s="63">
        <v>0</v>
      </c>
      <c r="F977" s="63">
        <v>0</v>
      </c>
      <c r="G977" s="64">
        <f t="shared" ref="G977:G1040" si="32">B977/1000*C977+B977/500*D977</f>
        <v>7808.1900000000005</v>
      </c>
      <c r="H977" s="64">
        <f t="shared" si="31"/>
        <v>0</v>
      </c>
      <c r="I977" s="65"/>
    </row>
    <row r="978" spans="1:9" x14ac:dyDescent="0.2">
      <c r="A978" s="57">
        <v>152</v>
      </c>
      <c r="B978" s="58">
        <f>Bil!C13</f>
        <v>2</v>
      </c>
      <c r="C978" s="58">
        <f>Bil!D13</f>
        <v>2164829</v>
      </c>
      <c r="D978" s="58">
        <f>Bil!E13</f>
        <v>2088309</v>
      </c>
      <c r="E978" s="58">
        <v>0</v>
      </c>
      <c r="F978" s="58">
        <v>0</v>
      </c>
      <c r="G978" s="59">
        <f t="shared" si="32"/>
        <v>12682.894</v>
      </c>
      <c r="H978" s="59">
        <f t="shared" si="31"/>
        <v>0</v>
      </c>
      <c r="I978" s="60"/>
    </row>
    <row r="979" spans="1:9" x14ac:dyDescent="0.2">
      <c r="A979" s="57">
        <v>152</v>
      </c>
      <c r="B979" s="58">
        <f>Bil!C14</f>
        <v>3</v>
      </c>
      <c r="C979" s="58">
        <f>Bil!D14</f>
        <v>37680</v>
      </c>
      <c r="D979" s="58">
        <f>Bil!E14</f>
        <v>37680</v>
      </c>
      <c r="E979" s="58">
        <v>0</v>
      </c>
      <c r="F979" s="58">
        <v>0</v>
      </c>
      <c r="G979" s="59">
        <f t="shared" si="32"/>
        <v>339.12</v>
      </c>
      <c r="H979" s="59">
        <f t="shared" si="31"/>
        <v>0</v>
      </c>
      <c r="I979" s="60"/>
    </row>
    <row r="980" spans="1:9" x14ac:dyDescent="0.2">
      <c r="A980" s="57">
        <v>152</v>
      </c>
      <c r="B980" s="58">
        <f>Bil!C15</f>
        <v>4</v>
      </c>
      <c r="C980" s="58">
        <f>Bil!D15</f>
        <v>37680</v>
      </c>
      <c r="D980" s="58">
        <f>Bil!E15</f>
        <v>37680</v>
      </c>
      <c r="E980" s="58">
        <v>0</v>
      </c>
      <c r="F980" s="58">
        <v>0</v>
      </c>
      <c r="G980" s="59">
        <f t="shared" si="32"/>
        <v>452.15999999999997</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2127149</v>
      </c>
      <c r="D983" s="58">
        <f>Bil!E18</f>
        <v>2050629</v>
      </c>
      <c r="E983" s="58">
        <v>0</v>
      </c>
      <c r="F983" s="58">
        <v>0</v>
      </c>
      <c r="G983" s="59">
        <f t="shared" si="32"/>
        <v>43598.849000000002</v>
      </c>
      <c r="H983" s="59">
        <f t="shared" si="31"/>
        <v>0</v>
      </c>
      <c r="I983" s="60"/>
    </row>
    <row r="984" spans="1:9" x14ac:dyDescent="0.2">
      <c r="A984" s="57">
        <v>152</v>
      </c>
      <c r="B984" s="58">
        <f>Bil!C19</f>
        <v>8</v>
      </c>
      <c r="C984" s="58">
        <f>Bil!D19</f>
        <v>1759340</v>
      </c>
      <c r="D984" s="58">
        <f>Bil!E19</f>
        <v>1736155</v>
      </c>
      <c r="E984" s="58">
        <v>0</v>
      </c>
      <c r="F984" s="58">
        <v>0</v>
      </c>
      <c r="G984" s="59">
        <f t="shared" si="32"/>
        <v>41853.199999999997</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1854861</v>
      </c>
      <c r="D986" s="58">
        <f>Bil!E21</f>
        <v>1854861</v>
      </c>
      <c r="E986" s="58">
        <v>0</v>
      </c>
      <c r="F986" s="58">
        <v>0</v>
      </c>
      <c r="G986" s="59">
        <f t="shared" si="32"/>
        <v>55645.83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95521</v>
      </c>
      <c r="D989" s="58">
        <f>Bil!E24</f>
        <v>118706</v>
      </c>
      <c r="E989" s="58">
        <v>0</v>
      </c>
      <c r="F989" s="58">
        <v>0</v>
      </c>
      <c r="G989" s="59">
        <f t="shared" si="32"/>
        <v>4328.1289999999999</v>
      </c>
      <c r="H989" s="59">
        <f t="shared" si="31"/>
        <v>0</v>
      </c>
      <c r="I989" s="60"/>
    </row>
    <row r="990" spans="1:9" x14ac:dyDescent="0.2">
      <c r="A990" s="57">
        <v>152</v>
      </c>
      <c r="B990" s="58">
        <f>Bil!C25</f>
        <v>14</v>
      </c>
      <c r="C990" s="58">
        <f>Bil!D25</f>
        <v>205766</v>
      </c>
      <c r="D990" s="58">
        <f>Bil!E25</f>
        <v>146432</v>
      </c>
      <c r="E990" s="58">
        <v>0</v>
      </c>
      <c r="F990" s="58">
        <v>0</v>
      </c>
      <c r="G990" s="59">
        <f t="shared" si="32"/>
        <v>6980.8200000000006</v>
      </c>
      <c r="H990" s="59">
        <f t="shared" si="31"/>
        <v>0</v>
      </c>
      <c r="I990" s="60"/>
    </row>
    <row r="991" spans="1:9" x14ac:dyDescent="0.2">
      <c r="A991" s="57">
        <v>152</v>
      </c>
      <c r="B991" s="58">
        <f>Bil!C26</f>
        <v>15</v>
      </c>
      <c r="C991" s="58">
        <f>Bil!D26</f>
        <v>334275</v>
      </c>
      <c r="D991" s="58">
        <f>Bil!E26</f>
        <v>386662</v>
      </c>
      <c r="E991" s="58">
        <v>0</v>
      </c>
      <c r="F991" s="58">
        <v>0</v>
      </c>
      <c r="G991" s="59">
        <f t="shared" si="32"/>
        <v>16613.985000000001</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269517</v>
      </c>
      <c r="D993" s="58">
        <f>Bil!E28</f>
        <v>295255</v>
      </c>
      <c r="E993" s="58">
        <v>0</v>
      </c>
      <c r="F993" s="58">
        <v>0</v>
      </c>
      <c r="G993" s="59">
        <f t="shared" si="32"/>
        <v>14620.459000000001</v>
      </c>
      <c r="H993" s="59">
        <f t="shared" si="31"/>
        <v>0</v>
      </c>
      <c r="I993" s="60"/>
    </row>
    <row r="994" spans="1:9" x14ac:dyDescent="0.2">
      <c r="A994" s="57">
        <v>152</v>
      </c>
      <c r="B994" s="58">
        <f>Bil!C29</f>
        <v>18</v>
      </c>
      <c r="C994" s="58">
        <f>Bil!D29</f>
        <v>24814</v>
      </c>
      <c r="D994" s="58">
        <f>Bil!E29</f>
        <v>24814</v>
      </c>
      <c r="E994" s="58">
        <v>0</v>
      </c>
      <c r="F994" s="58">
        <v>0</v>
      </c>
      <c r="G994" s="59">
        <f t="shared" si="32"/>
        <v>1339.9559999999999</v>
      </c>
      <c r="H994" s="59">
        <f t="shared" si="31"/>
        <v>0</v>
      </c>
      <c r="I994" s="60"/>
    </row>
    <row r="995" spans="1:9" x14ac:dyDescent="0.2">
      <c r="A995" s="57">
        <v>152</v>
      </c>
      <c r="B995" s="58">
        <f>Bil!C30</f>
        <v>19</v>
      </c>
      <c r="C995" s="58">
        <f>Bil!D30</f>
        <v>39834</v>
      </c>
      <c r="D995" s="58">
        <f>Bil!E30</f>
        <v>44490</v>
      </c>
      <c r="E995" s="58">
        <v>0</v>
      </c>
      <c r="F995" s="58">
        <v>0</v>
      </c>
      <c r="G995" s="59">
        <f t="shared" si="32"/>
        <v>2447.4659999999999</v>
      </c>
      <c r="H995" s="59">
        <f t="shared" si="31"/>
        <v>0</v>
      </c>
      <c r="I995" s="60"/>
    </row>
    <row r="996" spans="1:9" x14ac:dyDescent="0.2">
      <c r="A996" s="57">
        <v>152</v>
      </c>
      <c r="B996" s="58">
        <f>Bil!C31</f>
        <v>20</v>
      </c>
      <c r="C996" s="58">
        <f>Bil!D31</f>
        <v>1097860</v>
      </c>
      <c r="D996" s="58">
        <f>Bil!E31</f>
        <v>1097860</v>
      </c>
      <c r="E996" s="58">
        <v>0</v>
      </c>
      <c r="F996" s="58">
        <v>0</v>
      </c>
      <c r="G996" s="59">
        <f t="shared" si="32"/>
        <v>65871.600000000006</v>
      </c>
      <c r="H996" s="59">
        <f t="shared" si="31"/>
        <v>0</v>
      </c>
      <c r="I996" s="60"/>
    </row>
    <row r="997" spans="1:9" x14ac:dyDescent="0.2">
      <c r="A997" s="57">
        <v>152</v>
      </c>
      <c r="B997" s="58">
        <f>Bil!C32</f>
        <v>21</v>
      </c>
      <c r="C997" s="58">
        <f>Bil!D32</f>
        <v>576707</v>
      </c>
      <c r="D997" s="58">
        <f>Bil!E32</f>
        <v>576707</v>
      </c>
      <c r="E997" s="58">
        <v>0</v>
      </c>
      <c r="F997" s="58">
        <v>0</v>
      </c>
      <c r="G997" s="59">
        <f t="shared" si="32"/>
        <v>36332.541000000005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2137241</v>
      </c>
      <c r="D999" s="58">
        <f>Bil!E34</f>
        <v>2279356</v>
      </c>
      <c r="E999" s="58">
        <v>0</v>
      </c>
      <c r="F999" s="58">
        <v>0</v>
      </c>
      <c r="G999" s="59">
        <f t="shared" si="32"/>
        <v>154006.91899999999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162043</v>
      </c>
      <c r="D1006" s="58">
        <f>Bil!E41</f>
        <v>168042</v>
      </c>
      <c r="E1006" s="58">
        <v>0</v>
      </c>
      <c r="F1006" s="58">
        <v>0</v>
      </c>
      <c r="G1006" s="59">
        <f t="shared" si="32"/>
        <v>14943.810000000001</v>
      </c>
      <c r="H1006" s="59">
        <f t="shared" si="31"/>
        <v>0</v>
      </c>
      <c r="I1006" s="60"/>
    </row>
    <row r="1007" spans="1:9" x14ac:dyDescent="0.2">
      <c r="A1007" s="57">
        <v>152</v>
      </c>
      <c r="B1007" s="58">
        <f>Bil!C42</f>
        <v>31</v>
      </c>
      <c r="C1007" s="58">
        <f>Bil!D42</f>
        <v>162043</v>
      </c>
      <c r="D1007" s="58">
        <f>Bil!E42</f>
        <v>168042</v>
      </c>
      <c r="E1007" s="58">
        <v>0</v>
      </c>
      <c r="F1007" s="58">
        <v>0</v>
      </c>
      <c r="G1007" s="59">
        <f t="shared" si="32"/>
        <v>15441.936999999998</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2041953</v>
      </c>
      <c r="D1025" s="58">
        <f>Bil!E60</f>
        <v>2037055</v>
      </c>
      <c r="E1025" s="58">
        <v>0</v>
      </c>
      <c r="F1025" s="58">
        <v>0</v>
      </c>
      <c r="G1025" s="59">
        <f t="shared" si="32"/>
        <v>299687.087</v>
      </c>
      <c r="H1025" s="59">
        <f t="shared" si="31"/>
        <v>0</v>
      </c>
      <c r="I1025" s="60"/>
    </row>
    <row r="1026" spans="1:9" x14ac:dyDescent="0.2">
      <c r="A1026" s="57">
        <v>152</v>
      </c>
      <c r="B1026" s="58">
        <f>Bil!C61</f>
        <v>50</v>
      </c>
      <c r="C1026" s="58">
        <f>Bil!D61</f>
        <v>2041953</v>
      </c>
      <c r="D1026" s="58">
        <f>Bil!E61</f>
        <v>2037055</v>
      </c>
      <c r="E1026" s="58">
        <v>0</v>
      </c>
      <c r="F1026" s="58">
        <v>0</v>
      </c>
      <c r="G1026" s="59">
        <f t="shared" si="32"/>
        <v>305803.15000000002</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430717</v>
      </c>
      <c r="D1039" s="58">
        <f>Bil!E74</f>
        <v>518013</v>
      </c>
      <c r="E1039" s="58">
        <v>0</v>
      </c>
      <c r="F1039" s="58">
        <v>0</v>
      </c>
      <c r="G1039" s="59">
        <f t="shared" si="32"/>
        <v>92404.808999999994</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50807</v>
      </c>
      <c r="D1116" s="58">
        <f>Bil!E151</f>
        <v>130876</v>
      </c>
      <c r="E1116" s="58">
        <v>0</v>
      </c>
      <c r="F1116" s="58">
        <v>0</v>
      </c>
      <c r="G1116" s="59">
        <f t="shared" si="36"/>
        <v>43758.260000000009</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13238</v>
      </c>
      <c r="D1129" s="58">
        <f>Bil!E164</f>
        <v>22105</v>
      </c>
      <c r="E1129" s="58">
        <v>0</v>
      </c>
      <c r="F1129" s="58">
        <v>0</v>
      </c>
      <c r="G1129" s="59">
        <f t="shared" si="36"/>
        <v>8789.5439999999999</v>
      </c>
      <c r="H1129" s="59">
        <f t="shared" si="35"/>
        <v>0</v>
      </c>
      <c r="I1129" s="60"/>
    </row>
    <row r="1130" spans="1:9" x14ac:dyDescent="0.2">
      <c r="A1130" s="57">
        <v>152</v>
      </c>
      <c r="B1130" s="58">
        <f>Bil!C165</f>
        <v>154</v>
      </c>
      <c r="C1130" s="58">
        <f>Bil!D165</f>
        <v>37569</v>
      </c>
      <c r="D1130" s="58">
        <f>Bil!E165</f>
        <v>108771</v>
      </c>
      <c r="E1130" s="58">
        <v>0</v>
      </c>
      <c r="F1130" s="58">
        <v>0</v>
      </c>
      <c r="G1130" s="59">
        <f t="shared" si="36"/>
        <v>39287.093999999997</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379910</v>
      </c>
      <c r="D1134" s="58">
        <f>Bil!E169</f>
        <v>387137</v>
      </c>
      <c r="E1134" s="58">
        <v>0</v>
      </c>
      <c r="F1134" s="58">
        <v>0</v>
      </c>
      <c r="G1134" s="59">
        <f t="shared" si="36"/>
        <v>182361.07199999999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379910</v>
      </c>
      <c r="D1137" s="58">
        <f>Bil!E172</f>
        <v>387137</v>
      </c>
      <c r="E1137" s="58">
        <v>0</v>
      </c>
      <c r="F1137" s="58">
        <v>0</v>
      </c>
      <c r="G1137" s="59">
        <f t="shared" si="36"/>
        <v>185823.62400000001</v>
      </c>
      <c r="H1137" s="59">
        <f t="shared" si="35"/>
        <v>0</v>
      </c>
      <c r="I1137" s="60"/>
    </row>
    <row r="1138" spans="1:9" x14ac:dyDescent="0.2">
      <c r="A1138" s="57">
        <v>152</v>
      </c>
      <c r="B1138" s="58">
        <f>Bil!C173</f>
        <v>162</v>
      </c>
      <c r="C1138" s="58">
        <f>Bil!D173</f>
        <v>2595546</v>
      </c>
      <c r="D1138" s="58">
        <f>Bil!E173</f>
        <v>2606322</v>
      </c>
      <c r="E1138" s="58">
        <v>0</v>
      </c>
      <c r="F1138" s="58">
        <v>0</v>
      </c>
      <c r="G1138" s="59">
        <f t="shared" si="36"/>
        <v>1264926.78</v>
      </c>
      <c r="H1138" s="59">
        <f t="shared" si="35"/>
        <v>0</v>
      </c>
      <c r="I1138" s="60"/>
    </row>
    <row r="1139" spans="1:9" x14ac:dyDescent="0.2">
      <c r="A1139" s="57">
        <v>152</v>
      </c>
      <c r="B1139" s="58">
        <f>Bil!C174</f>
        <v>163</v>
      </c>
      <c r="C1139" s="58">
        <f>Bil!D174</f>
        <v>514469</v>
      </c>
      <c r="D1139" s="58">
        <f>Bil!E174</f>
        <v>589348</v>
      </c>
      <c r="E1139" s="58">
        <v>0</v>
      </c>
      <c r="F1139" s="58">
        <v>0</v>
      </c>
      <c r="G1139" s="59">
        <f t="shared" si="36"/>
        <v>275985.89500000002</v>
      </c>
      <c r="H1139" s="59">
        <f t="shared" si="35"/>
        <v>0</v>
      </c>
      <c r="I1139" s="60"/>
    </row>
    <row r="1140" spans="1:9" x14ac:dyDescent="0.2">
      <c r="A1140" s="57">
        <v>152</v>
      </c>
      <c r="B1140" s="58">
        <f>Bil!C175</f>
        <v>164</v>
      </c>
      <c r="C1140" s="58">
        <f>Bil!D175</f>
        <v>513735</v>
      </c>
      <c r="D1140" s="58">
        <f>Bil!E175</f>
        <v>544348</v>
      </c>
      <c r="E1140" s="58">
        <v>0</v>
      </c>
      <c r="F1140" s="58">
        <v>0</v>
      </c>
      <c r="G1140" s="59">
        <f t="shared" si="36"/>
        <v>262798.68400000001</v>
      </c>
      <c r="H1140" s="59">
        <f t="shared" si="35"/>
        <v>0</v>
      </c>
      <c r="I1140" s="60"/>
    </row>
    <row r="1141" spans="1:9" x14ac:dyDescent="0.2">
      <c r="A1141" s="57">
        <v>152</v>
      </c>
      <c r="B1141" s="58">
        <f>Bil!C176</f>
        <v>165</v>
      </c>
      <c r="C1141" s="58">
        <f>Bil!D176</f>
        <v>363895</v>
      </c>
      <c r="D1141" s="58">
        <f>Bil!E176</f>
        <v>377605</v>
      </c>
      <c r="E1141" s="58">
        <v>0</v>
      </c>
      <c r="F1141" s="58">
        <v>0</v>
      </c>
      <c r="G1141" s="59">
        <f t="shared" si="36"/>
        <v>184652.32500000001</v>
      </c>
      <c r="H1141" s="59">
        <f t="shared" si="35"/>
        <v>0</v>
      </c>
      <c r="I1141" s="60"/>
    </row>
    <row r="1142" spans="1:9" x14ac:dyDescent="0.2">
      <c r="A1142" s="57">
        <v>152</v>
      </c>
      <c r="B1142" s="58">
        <f>Bil!C177</f>
        <v>166</v>
      </c>
      <c r="C1142" s="58">
        <f>Bil!D177</f>
        <v>149840</v>
      </c>
      <c r="D1142" s="58">
        <f>Bil!E177</f>
        <v>166743</v>
      </c>
      <c r="E1142" s="58">
        <v>0</v>
      </c>
      <c r="F1142" s="58">
        <v>0</v>
      </c>
      <c r="G1142" s="59">
        <f t="shared" si="36"/>
        <v>80232.116000000009</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734</v>
      </c>
      <c r="D1151" s="58">
        <f>Bil!E186</f>
        <v>45000</v>
      </c>
      <c r="E1151" s="58">
        <v>0</v>
      </c>
      <c r="F1151" s="58">
        <v>0</v>
      </c>
      <c r="G1151" s="59">
        <f t="shared" si="36"/>
        <v>15878.449999999999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2081077</v>
      </c>
      <c r="D1199" s="58">
        <f>Bil!E234</f>
        <v>2016974</v>
      </c>
      <c r="E1199" s="58">
        <v>0</v>
      </c>
      <c r="F1199" s="58">
        <v>0</v>
      </c>
      <c r="G1199" s="59">
        <f t="shared" si="38"/>
        <v>1363650.575</v>
      </c>
      <c r="H1199" s="59">
        <f t="shared" si="37"/>
        <v>0</v>
      </c>
      <c r="I1199" s="60"/>
    </row>
    <row r="1200" spans="1:9" x14ac:dyDescent="0.2">
      <c r="A1200" s="57">
        <v>152</v>
      </c>
      <c r="B1200" s="58">
        <f>Bil!C235</f>
        <v>224</v>
      </c>
      <c r="C1200" s="58">
        <f>Bil!D235</f>
        <v>2164827</v>
      </c>
      <c r="D1200" s="58">
        <f>Bil!E235</f>
        <v>2088309</v>
      </c>
      <c r="E1200" s="58">
        <v>0</v>
      </c>
      <c r="F1200" s="58">
        <v>0</v>
      </c>
      <c r="G1200" s="59">
        <f t="shared" si="38"/>
        <v>1420483.6800000002</v>
      </c>
      <c r="H1200" s="59">
        <f t="shared" si="37"/>
        <v>0</v>
      </c>
      <c r="I1200" s="60"/>
    </row>
    <row r="1201" spans="1:9" x14ac:dyDescent="0.2">
      <c r="A1201" s="57">
        <v>152</v>
      </c>
      <c r="B1201" s="58">
        <f>Bil!C236</f>
        <v>225</v>
      </c>
      <c r="C1201" s="58">
        <f>Bil!D236</f>
        <v>2164827</v>
      </c>
      <c r="D1201" s="58">
        <f>Bil!E236</f>
        <v>2088309</v>
      </c>
      <c r="E1201" s="58">
        <v>0</v>
      </c>
      <c r="F1201" s="58">
        <v>0</v>
      </c>
      <c r="G1201" s="59">
        <f t="shared" si="38"/>
        <v>1426825.125</v>
      </c>
      <c r="H1201" s="59">
        <f t="shared" si="37"/>
        <v>0</v>
      </c>
      <c r="I1201" s="60"/>
    </row>
    <row r="1202" spans="1:9" x14ac:dyDescent="0.2">
      <c r="A1202" s="57">
        <v>152</v>
      </c>
      <c r="B1202" s="58">
        <f>Bil!C237</f>
        <v>226</v>
      </c>
      <c r="C1202" s="58">
        <f>Bil!D237</f>
        <v>2164827</v>
      </c>
      <c r="D1202" s="58">
        <f>Bil!E237</f>
        <v>2088309</v>
      </c>
      <c r="E1202" s="58">
        <v>0</v>
      </c>
      <c r="F1202" s="58">
        <v>0</v>
      </c>
      <c r="G1202" s="59">
        <f t="shared" si="38"/>
        <v>1433166.57</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96988</v>
      </c>
      <c r="D1212" s="58">
        <f>Bil!E247</f>
        <v>93400</v>
      </c>
      <c r="E1212" s="58">
        <v>0</v>
      </c>
      <c r="F1212" s="58">
        <v>0</v>
      </c>
      <c r="G1212" s="59">
        <f t="shared" si="38"/>
        <v>66973.967999999993</v>
      </c>
      <c r="H1212" s="59">
        <f t="shared" si="37"/>
        <v>0</v>
      </c>
      <c r="I1212" s="60"/>
    </row>
    <row r="1213" spans="1:9" x14ac:dyDescent="0.2">
      <c r="A1213" s="57">
        <v>152</v>
      </c>
      <c r="B1213" s="58">
        <f>Bil!C248</f>
        <v>237</v>
      </c>
      <c r="C1213" s="58">
        <f>Bil!D248</f>
        <v>96988</v>
      </c>
      <c r="D1213" s="58">
        <f>Bil!E248</f>
        <v>93400</v>
      </c>
      <c r="E1213" s="58">
        <v>0</v>
      </c>
      <c r="F1213" s="58">
        <v>0</v>
      </c>
      <c r="G1213" s="59">
        <f t="shared" si="38"/>
        <v>67257.755999999994</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13238</v>
      </c>
      <c r="D1216" s="58">
        <f>Bil!E251</f>
        <v>22065</v>
      </c>
      <c r="E1216" s="58">
        <v>0</v>
      </c>
      <c r="F1216" s="58">
        <v>0</v>
      </c>
      <c r="G1216" s="59">
        <f t="shared" si="38"/>
        <v>13768.32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37569</v>
      </c>
      <c r="D1224" s="58">
        <f>Bil!E260</f>
        <v>108771</v>
      </c>
      <c r="E1224" s="58">
        <v>0</v>
      </c>
      <c r="F1224" s="58">
        <v>0</v>
      </c>
      <c r="G1224" s="59">
        <f t="shared" si="38"/>
        <v>63267.527999999998</v>
      </c>
      <c r="H1224" s="59">
        <f t="shared" si="39"/>
        <v>0</v>
      </c>
      <c r="I1224" s="60"/>
    </row>
    <row r="1225" spans="1:9" x14ac:dyDescent="0.2">
      <c r="A1225" s="57">
        <v>152</v>
      </c>
      <c r="B1225" s="58">
        <f>Bil!C261</f>
        <v>249</v>
      </c>
      <c r="C1225" s="58">
        <f>Bil!D261</f>
        <v>13238</v>
      </c>
      <c r="D1225" s="58">
        <f>Bil!E261</f>
        <v>22105</v>
      </c>
      <c r="E1225" s="58">
        <v>0</v>
      </c>
      <c r="F1225" s="58">
        <v>0</v>
      </c>
      <c r="G1225" s="59">
        <f t="shared" si="38"/>
        <v>14304.552</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37569</v>
      </c>
      <c r="D1250" s="58">
        <f>Bil!E286</f>
        <v>108771</v>
      </c>
      <c r="E1250" s="58">
        <v>0</v>
      </c>
      <c r="F1250" s="58">
        <v>0</v>
      </c>
      <c r="G1250" s="59">
        <f t="shared" si="40"/>
        <v>69900.414000000004</v>
      </c>
      <c r="H1250" s="59">
        <f t="shared" si="39"/>
        <v>0</v>
      </c>
      <c r="I1250" s="60"/>
    </row>
    <row r="1251" spans="1:9" x14ac:dyDescent="0.2">
      <c r="A1251" s="57">
        <v>152</v>
      </c>
      <c r="B1251" s="58">
        <f>Bil!C287</f>
        <v>275</v>
      </c>
      <c r="C1251" s="58">
        <f>Bil!D287</f>
        <v>513735</v>
      </c>
      <c r="D1251" s="58">
        <f>Bil!E287</f>
        <v>544348</v>
      </c>
      <c r="E1251" s="58">
        <v>0</v>
      </c>
      <c r="F1251" s="58">
        <v>0</v>
      </c>
      <c r="G1251" s="59">
        <f t="shared" si="40"/>
        <v>440668.52500000002</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734</v>
      </c>
      <c r="D1254" s="58">
        <f>Bil!E290</f>
        <v>45000</v>
      </c>
      <c r="E1254" s="58">
        <v>0</v>
      </c>
      <c r="F1254" s="58">
        <v>0</v>
      </c>
      <c r="G1254" s="59">
        <f t="shared" si="40"/>
        <v>25224.052000000003</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5493933</v>
      </c>
      <c r="D1396" s="58">
        <f>RasF!E121</f>
        <v>5836265</v>
      </c>
      <c r="E1396" s="58">
        <v>0</v>
      </c>
      <c r="F1396" s="58">
        <v>0</v>
      </c>
      <c r="G1396" s="59">
        <f t="shared" si="44"/>
        <v>1888310.9300000002</v>
      </c>
      <c r="H1396" s="59">
        <f t="shared" si="43"/>
        <v>0</v>
      </c>
      <c r="I1396" s="60"/>
    </row>
    <row r="1397" spans="1:9" x14ac:dyDescent="0.2">
      <c r="A1397" s="57">
        <v>154</v>
      </c>
      <c r="B1397" s="58">
        <f>RasF!C122</f>
        <v>111</v>
      </c>
      <c r="C1397" s="58">
        <f>RasF!D122</f>
        <v>5493933</v>
      </c>
      <c r="D1397" s="58">
        <f>RasF!E122</f>
        <v>5836265</v>
      </c>
      <c r="E1397" s="58">
        <v>0</v>
      </c>
      <c r="F1397" s="58">
        <v>0</v>
      </c>
      <c r="G1397" s="59">
        <f t="shared" si="44"/>
        <v>1905477.3930000002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5493933</v>
      </c>
      <c r="D1399" s="58">
        <f>RasF!E124</f>
        <v>5836265</v>
      </c>
      <c r="E1399" s="58">
        <v>0</v>
      </c>
      <c r="F1399" s="58">
        <v>0</v>
      </c>
      <c r="G1399" s="59">
        <f t="shared" si="44"/>
        <v>1939810.3190000001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5493933</v>
      </c>
      <c r="D1423" s="67">
        <f>RasF!E148</f>
        <v>5836265</v>
      </c>
      <c r="E1423" s="67">
        <v>0</v>
      </c>
      <c r="F1423" s="67">
        <v>0</v>
      </c>
      <c r="G1423" s="68">
        <f t="shared" si="44"/>
        <v>2351805.4310000003</v>
      </c>
      <c r="H1423" s="68">
        <f t="shared" si="45"/>
        <v>0</v>
      </c>
      <c r="I1423" s="69"/>
    </row>
    <row r="1424" spans="1:9" x14ac:dyDescent="0.2">
      <c r="A1424" s="62">
        <v>156</v>
      </c>
      <c r="B1424" s="63">
        <f>PVRIO!C12</f>
        <v>1</v>
      </c>
      <c r="C1424" s="70">
        <f>PVRIO!D12</f>
        <v>26425</v>
      </c>
      <c r="D1424" s="70">
        <f>PVRIO!E12</f>
        <v>0</v>
      </c>
      <c r="E1424" s="70">
        <v>0</v>
      </c>
      <c r="F1424" s="70">
        <v>0</v>
      </c>
      <c r="G1424" s="64">
        <f t="shared" si="44"/>
        <v>26.425000000000001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26425</v>
      </c>
      <c r="D1441" s="61">
        <f>PVRIO!E29</f>
        <v>0</v>
      </c>
      <c r="E1441" s="61">
        <v>0</v>
      </c>
      <c r="F1441" s="61">
        <v>0</v>
      </c>
      <c r="G1441" s="59">
        <f t="shared" si="46"/>
        <v>475.65</v>
      </c>
      <c r="H1441" s="59">
        <f t="shared" si="45"/>
        <v>0</v>
      </c>
      <c r="I1441" s="60">
        <v>0</v>
      </c>
    </row>
    <row r="1442" spans="1:9" x14ac:dyDescent="0.2">
      <c r="A1442" s="57">
        <v>156</v>
      </c>
      <c r="B1442" s="58">
        <f>PVRIO!C30</f>
        <v>19</v>
      </c>
      <c r="C1442" s="61">
        <f>PVRIO!D30</f>
        <v>26425</v>
      </c>
      <c r="D1442" s="61">
        <f>PVRIO!E30</f>
        <v>0</v>
      </c>
      <c r="E1442" s="61">
        <v>0</v>
      </c>
      <c r="F1442" s="61">
        <v>0</v>
      </c>
      <c r="G1442" s="59">
        <f t="shared" si="46"/>
        <v>502.07499999999999</v>
      </c>
      <c r="H1442" s="59">
        <f t="shared" si="45"/>
        <v>0</v>
      </c>
      <c r="I1442" s="60">
        <v>0</v>
      </c>
    </row>
    <row r="1443" spans="1:9" x14ac:dyDescent="0.2">
      <c r="A1443" s="57">
        <v>156</v>
      </c>
      <c r="B1443" s="58">
        <f>PVRIO!C31</f>
        <v>20</v>
      </c>
      <c r="C1443" s="61">
        <f>PVRIO!D31</f>
        <v>26425</v>
      </c>
      <c r="D1443" s="61">
        <f>PVRIO!E31</f>
        <v>0</v>
      </c>
      <c r="E1443" s="61">
        <v>0</v>
      </c>
      <c r="F1443" s="61">
        <v>0</v>
      </c>
      <c r="G1443" s="59">
        <f t="shared" si="46"/>
        <v>528.5</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514469</v>
      </c>
      <c r="D1468" s="70"/>
      <c r="E1468" s="70">
        <v>0</v>
      </c>
      <c r="F1468" s="70">
        <v>0</v>
      </c>
      <c r="G1468" s="64">
        <f t="shared" ref="G1468:G1499" si="51">B1468/1000*C1468</f>
        <v>514.46900000000005</v>
      </c>
      <c r="H1468" s="64">
        <f t="shared" ref="H1468:H1499" si="52">ABS(C1468-ROUND(C1468,0))</f>
        <v>0</v>
      </c>
      <c r="I1468" s="65"/>
    </row>
    <row r="1469" spans="1:9" x14ac:dyDescent="0.2">
      <c r="A1469" s="73">
        <v>159</v>
      </c>
      <c r="B1469" s="61">
        <f>Obv!C13</f>
        <v>2</v>
      </c>
      <c r="C1469" s="61">
        <f>Obv!D13</f>
        <v>5847932</v>
      </c>
      <c r="D1469" s="61">
        <v>0</v>
      </c>
      <c r="E1469" s="61">
        <v>0</v>
      </c>
      <c r="F1469" s="61">
        <v>0</v>
      </c>
      <c r="G1469" s="59">
        <f t="shared" si="51"/>
        <v>11695.864</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5790232</v>
      </c>
      <c r="D1471" s="61">
        <v>0</v>
      </c>
      <c r="E1471" s="61">
        <v>0</v>
      </c>
      <c r="F1471" s="61">
        <v>0</v>
      </c>
      <c r="G1471" s="59">
        <f t="shared" si="51"/>
        <v>23160.928</v>
      </c>
      <c r="H1471" s="59">
        <f t="shared" si="52"/>
        <v>0</v>
      </c>
      <c r="I1471" s="60"/>
    </row>
    <row r="1472" spans="1:9" x14ac:dyDescent="0.2">
      <c r="A1472" s="73">
        <v>159</v>
      </c>
      <c r="B1472" s="61">
        <f>Obv!C16</f>
        <v>5</v>
      </c>
      <c r="C1472" s="61">
        <f>Obv!D16</f>
        <v>4832430</v>
      </c>
      <c r="D1472" s="61">
        <v>0</v>
      </c>
      <c r="E1472" s="61">
        <v>0</v>
      </c>
      <c r="F1472" s="61">
        <v>0</v>
      </c>
      <c r="G1472" s="59">
        <f t="shared" si="51"/>
        <v>24162.15</v>
      </c>
      <c r="H1472" s="59">
        <f t="shared" si="52"/>
        <v>0</v>
      </c>
      <c r="I1472" s="60"/>
    </row>
    <row r="1473" spans="1:9" x14ac:dyDescent="0.2">
      <c r="A1473" s="73">
        <v>159</v>
      </c>
      <c r="B1473" s="61">
        <f>Obv!C17</f>
        <v>6</v>
      </c>
      <c r="C1473" s="61">
        <f>Obv!D17</f>
        <v>955582</v>
      </c>
      <c r="D1473" s="61">
        <v>0</v>
      </c>
      <c r="E1473" s="61">
        <v>0</v>
      </c>
      <c r="F1473" s="61">
        <v>0</v>
      </c>
      <c r="G1473" s="59">
        <f t="shared" si="51"/>
        <v>5733.4920000000002</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2220</v>
      </c>
      <c r="D1478" s="61">
        <v>0</v>
      </c>
      <c r="E1478" s="61">
        <v>0</v>
      </c>
      <c r="F1478" s="61">
        <v>0</v>
      </c>
      <c r="G1478" s="59">
        <f t="shared" si="51"/>
        <v>24.419999999999998</v>
      </c>
      <c r="H1478" s="59">
        <f t="shared" si="52"/>
        <v>0</v>
      </c>
      <c r="I1478" s="60"/>
    </row>
    <row r="1479" spans="1:9" x14ac:dyDescent="0.2">
      <c r="A1479" s="73">
        <v>159</v>
      </c>
      <c r="B1479" s="61">
        <f>Obv!C23</f>
        <v>12</v>
      </c>
      <c r="C1479" s="61">
        <f>Obv!D23</f>
        <v>57700</v>
      </c>
      <c r="D1479" s="61">
        <v>0</v>
      </c>
      <c r="E1479" s="61">
        <v>0</v>
      </c>
      <c r="F1479" s="61">
        <v>0</v>
      </c>
      <c r="G1479" s="59">
        <f t="shared" si="51"/>
        <v>692.4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5773053</v>
      </c>
      <c r="D1486" s="61">
        <v>0</v>
      </c>
      <c r="E1486" s="61">
        <v>0</v>
      </c>
      <c r="F1486" s="61">
        <v>0</v>
      </c>
      <c r="G1486" s="59">
        <f t="shared" si="51"/>
        <v>109688.007</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5759619</v>
      </c>
      <c r="D1488" s="61">
        <v>0</v>
      </c>
      <c r="E1488" s="61">
        <v>0</v>
      </c>
      <c r="F1488" s="61">
        <v>0</v>
      </c>
      <c r="G1488" s="59">
        <f t="shared" si="51"/>
        <v>120951.99900000001</v>
      </c>
      <c r="H1488" s="59">
        <f t="shared" si="52"/>
        <v>0</v>
      </c>
      <c r="I1488" s="60"/>
    </row>
    <row r="1489" spans="1:9" x14ac:dyDescent="0.2">
      <c r="A1489" s="73">
        <v>159</v>
      </c>
      <c r="B1489" s="61">
        <f>Obv!C33</f>
        <v>22</v>
      </c>
      <c r="C1489" s="61">
        <f>Obv!D33</f>
        <v>4818720</v>
      </c>
      <c r="D1489" s="61">
        <v>0</v>
      </c>
      <c r="E1489" s="61">
        <v>0</v>
      </c>
      <c r="F1489" s="61">
        <v>0</v>
      </c>
      <c r="G1489" s="59">
        <f t="shared" si="51"/>
        <v>106011.84</v>
      </c>
      <c r="H1489" s="59">
        <f t="shared" si="52"/>
        <v>0</v>
      </c>
      <c r="I1489" s="60"/>
    </row>
    <row r="1490" spans="1:9" x14ac:dyDescent="0.2">
      <c r="A1490" s="73">
        <v>159</v>
      </c>
      <c r="B1490" s="61">
        <f>Obv!C34</f>
        <v>23</v>
      </c>
      <c r="C1490" s="61">
        <f>Obv!D34</f>
        <v>938679</v>
      </c>
      <c r="D1490" s="61">
        <v>0</v>
      </c>
      <c r="E1490" s="61">
        <v>0</v>
      </c>
      <c r="F1490" s="61">
        <v>0</v>
      </c>
      <c r="G1490" s="59">
        <f t="shared" si="51"/>
        <v>21589.616999999998</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2220</v>
      </c>
      <c r="D1495" s="61">
        <v>0</v>
      </c>
      <c r="E1495" s="61">
        <v>0</v>
      </c>
      <c r="F1495" s="61">
        <v>0</v>
      </c>
      <c r="G1495" s="59">
        <f t="shared" si="51"/>
        <v>62.160000000000004</v>
      </c>
      <c r="H1495" s="59">
        <f t="shared" si="52"/>
        <v>0</v>
      </c>
      <c r="I1495" s="60"/>
    </row>
    <row r="1496" spans="1:9" x14ac:dyDescent="0.2">
      <c r="A1496" s="73">
        <v>159</v>
      </c>
      <c r="B1496" s="61">
        <f>Obv!C40</f>
        <v>29</v>
      </c>
      <c r="C1496" s="61">
        <f>Obv!D40</f>
        <v>13434</v>
      </c>
      <c r="D1496" s="61">
        <v>0</v>
      </c>
      <c r="E1496" s="61">
        <v>0</v>
      </c>
      <c r="F1496" s="61">
        <v>0</v>
      </c>
      <c r="G1496" s="59">
        <f t="shared" si="51"/>
        <v>389.58600000000001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589348</v>
      </c>
      <c r="D1503" s="61">
        <v>0</v>
      </c>
      <c r="E1503" s="61">
        <v>0</v>
      </c>
      <c r="F1503" s="61">
        <v>0</v>
      </c>
      <c r="G1503" s="59">
        <f t="shared" si="53"/>
        <v>21216.527999999998</v>
      </c>
      <c r="H1503" s="59">
        <f t="shared" si="54"/>
        <v>0</v>
      </c>
      <c r="I1503" s="60"/>
    </row>
    <row r="1504" spans="1:9" x14ac:dyDescent="0.2">
      <c r="A1504" s="73">
        <v>159</v>
      </c>
      <c r="B1504" s="61">
        <f>Obv!C48</f>
        <v>37</v>
      </c>
      <c r="C1504" s="61">
        <f>Obv!D48</f>
        <v>140835</v>
      </c>
      <c r="D1504" s="61">
        <v>0</v>
      </c>
      <c r="E1504" s="61">
        <v>0</v>
      </c>
      <c r="F1504" s="61">
        <v>0</v>
      </c>
      <c r="G1504" s="59">
        <f t="shared" si="53"/>
        <v>5210.8949999999995</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97835</v>
      </c>
      <c r="D1510" s="61">
        <v>0</v>
      </c>
      <c r="E1510" s="61">
        <v>0</v>
      </c>
      <c r="F1510" s="61">
        <v>0</v>
      </c>
      <c r="G1510" s="59">
        <f t="shared" si="53"/>
        <v>4206.9049999999997</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97835</v>
      </c>
      <c r="D1516" s="61">
        <v>0</v>
      </c>
      <c r="E1516" s="61">
        <v>0</v>
      </c>
      <c r="F1516" s="61">
        <v>0</v>
      </c>
      <c r="G1516" s="59">
        <f t="shared" si="53"/>
        <v>4793.915</v>
      </c>
      <c r="H1516" s="59">
        <f t="shared" si="54"/>
        <v>0</v>
      </c>
      <c r="I1516" s="60"/>
    </row>
    <row r="1517" spans="1:9" x14ac:dyDescent="0.2">
      <c r="A1517" s="73">
        <v>159</v>
      </c>
      <c r="B1517" s="61">
        <f>Obv!C61</f>
        <v>50</v>
      </c>
      <c r="C1517" s="61">
        <f>Obv!D61</f>
        <v>95611</v>
      </c>
      <c r="D1517" s="61">
        <v>0</v>
      </c>
      <c r="E1517" s="61">
        <v>0</v>
      </c>
      <c r="F1517" s="61">
        <v>0</v>
      </c>
      <c r="G1517" s="59">
        <f t="shared" si="53"/>
        <v>4780.55</v>
      </c>
      <c r="H1517" s="59">
        <f t="shared" si="54"/>
        <v>0</v>
      </c>
      <c r="I1517" s="60"/>
    </row>
    <row r="1518" spans="1:9" x14ac:dyDescent="0.2">
      <c r="A1518" s="73">
        <v>159</v>
      </c>
      <c r="B1518" s="61">
        <f>Obv!C62</f>
        <v>51</v>
      </c>
      <c r="C1518" s="61">
        <f>Obv!D62</f>
        <v>2224</v>
      </c>
      <c r="D1518" s="61">
        <v>0</v>
      </c>
      <c r="E1518" s="61">
        <v>0</v>
      </c>
      <c r="F1518" s="61">
        <v>0</v>
      </c>
      <c r="G1518" s="59">
        <f t="shared" si="53"/>
        <v>113.42399999999999</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43000</v>
      </c>
      <c r="D1546" s="61">
        <v>0</v>
      </c>
      <c r="E1546" s="61">
        <v>0</v>
      </c>
      <c r="F1546" s="61">
        <v>0</v>
      </c>
      <c r="G1546" s="59">
        <f t="shared" si="55"/>
        <v>3397</v>
      </c>
      <c r="H1546" s="59">
        <f t="shared" si="56"/>
        <v>0</v>
      </c>
      <c r="I1546" s="60"/>
    </row>
    <row r="1547" spans="1:9" x14ac:dyDescent="0.2">
      <c r="A1547" s="73">
        <v>159</v>
      </c>
      <c r="B1547" s="61">
        <f>Obv!C91</f>
        <v>80</v>
      </c>
      <c r="C1547" s="61">
        <f>Obv!D91</f>
        <v>43000</v>
      </c>
      <c r="D1547" s="61">
        <v>0</v>
      </c>
      <c r="E1547" s="61">
        <v>0</v>
      </c>
      <c r="F1547" s="61">
        <v>0</v>
      </c>
      <c r="G1547" s="59">
        <f t="shared" si="55"/>
        <v>3440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448514</v>
      </c>
      <c r="D1557" s="61">
        <v>0</v>
      </c>
      <c r="E1557" s="61">
        <v>0</v>
      </c>
      <c r="F1557" s="61">
        <v>0</v>
      </c>
      <c r="G1557" s="59">
        <f t="shared" si="55"/>
        <v>40366.26</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446514</v>
      </c>
      <c r="D1559" s="61">
        <v>0</v>
      </c>
      <c r="E1559" s="61">
        <v>0</v>
      </c>
      <c r="F1559" s="61">
        <v>0</v>
      </c>
      <c r="G1559" s="59">
        <f t="shared" si="55"/>
        <v>41079.288</v>
      </c>
      <c r="H1559" s="59">
        <f t="shared" si="56"/>
        <v>0</v>
      </c>
      <c r="I1559" s="60"/>
    </row>
    <row r="1560" spans="1:9" x14ac:dyDescent="0.2">
      <c r="A1560" s="73">
        <v>159</v>
      </c>
      <c r="B1560" s="61">
        <f>Obv!C104</f>
        <v>93</v>
      </c>
      <c r="C1560" s="61">
        <f>Obv!D104</f>
        <v>2000</v>
      </c>
      <c r="D1560" s="61">
        <v>0</v>
      </c>
      <c r="E1560" s="61">
        <v>0</v>
      </c>
      <c r="F1560" s="61">
        <v>0</v>
      </c>
      <c r="G1560" s="59">
        <f t="shared" si="55"/>
        <v>186</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7"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47828</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3" activePane="bottomLeft" state="frozen"/>
      <selection pane="bottomLeft" activeCell="C33" sqref="C33:D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15</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47828</v>
      </c>
      <c r="C6" s="12"/>
      <c r="D6" s="401" t="s">
        <v>3128</v>
      </c>
      <c r="E6" s="402"/>
      <c r="F6" s="15" t="s">
        <v>237</v>
      </c>
      <c r="G6" s="12"/>
      <c r="H6" s="12"/>
      <c r="I6" s="12"/>
      <c r="J6" s="409">
        <f>SUM(Skriveni!G2:G1561)</f>
        <v>85178529.912</v>
      </c>
      <c r="K6" s="409"/>
    </row>
    <row r="7" spans="1:11" ht="3" customHeight="1" x14ac:dyDescent="0.2">
      <c r="A7" s="12"/>
      <c r="B7" s="12"/>
      <c r="C7" s="12"/>
      <c r="D7" s="12"/>
      <c r="E7" s="12"/>
      <c r="F7" s="12"/>
      <c r="G7" s="12"/>
      <c r="H7" s="12"/>
      <c r="I7" s="12"/>
      <c r="J7" s="12"/>
      <c r="K7" s="12"/>
    </row>
    <row r="8" spans="1:11" ht="15" customHeight="1" x14ac:dyDescent="0.2">
      <c r="A8" s="22" t="s">
        <v>3125</v>
      </c>
      <c r="B8" s="27">
        <v>2958775</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22000</v>
      </c>
      <c r="C12" s="398" t="s">
        <v>1287</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4682379925</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444</v>
      </c>
      <c r="C22" s="351" t="str">
        <f>IF(B22&gt;0, "Županija: " &amp; LOOKUP(H2,A83:A103,B83:B103) &amp; ", grad/općina: " &amp; LOOKUP(B22,A107:A663,B107:B663),"Šifra grada/općine nije upisana")</f>
        <v>Županija: ŠIBENSKO-KNINSKA, grad/općina: ŠIBENIK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5507265</v>
      </c>
      <c r="K39" s="114">
        <f>PRRAS!E12</f>
        <v>5839855</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5456885</v>
      </c>
      <c r="K40" s="117">
        <f>PRRAS!E159</f>
        <v>5778565</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96988</v>
      </c>
      <c r="K42" s="120">
        <f>PRRAS!E649</f>
        <v>93400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2164829</v>
      </c>
      <c r="K43" s="114">
        <f>Bil!E13</f>
        <v>2088309</v>
      </c>
    </row>
    <row r="44" spans="1:11" ht="12.95" customHeight="1" x14ac:dyDescent="0.2">
      <c r="A44" s="363"/>
      <c r="B44" s="366" t="str">
        <f>Bil!B74</f>
        <v>Financijska imovina (AOP 064+073+081+112+128+140+157+158)</v>
      </c>
      <c r="C44" s="367"/>
      <c r="D44" s="367"/>
      <c r="E44" s="367"/>
      <c r="F44" s="367"/>
      <c r="G44" s="367"/>
      <c r="H44" s="367"/>
      <c r="I44" s="115">
        <f>Bil!C74</f>
        <v>63</v>
      </c>
      <c r="J44" s="116">
        <f>Bil!D74</f>
        <v>430717</v>
      </c>
      <c r="K44" s="117">
        <f>Bil!E74</f>
        <v>518013</v>
      </c>
    </row>
    <row r="45" spans="1:11" ht="12.95" customHeight="1" x14ac:dyDescent="0.2">
      <c r="A45" s="363"/>
      <c r="B45" s="366" t="str">
        <f>Bil!B174</f>
        <v xml:space="preserve">Obveze (AOP 164+175+176+192+220) </v>
      </c>
      <c r="C45" s="367"/>
      <c r="D45" s="367"/>
      <c r="E45" s="367"/>
      <c r="F45" s="367"/>
      <c r="G45" s="367"/>
      <c r="H45" s="367"/>
      <c r="I45" s="115">
        <f>Bil!C174</f>
        <v>163</v>
      </c>
      <c r="J45" s="116">
        <f>Bil!D174</f>
        <v>514469</v>
      </c>
      <c r="K45" s="117">
        <f>Bil!E174</f>
        <v>589348</v>
      </c>
    </row>
    <row r="46" spans="1:11" ht="12.95" customHeight="1" x14ac:dyDescent="0.2">
      <c r="A46" s="364"/>
      <c r="B46" s="369" t="str">
        <f>Bil!B234</f>
        <v>Vlastiti izvori (224 + 232 - 236 + 240 do 242)</v>
      </c>
      <c r="C46" s="370"/>
      <c r="D46" s="370"/>
      <c r="E46" s="370"/>
      <c r="F46" s="370"/>
      <c r="G46" s="370"/>
      <c r="H46" s="370"/>
      <c r="I46" s="118">
        <f>Bil!C234</f>
        <v>223</v>
      </c>
      <c r="J46" s="119">
        <f>Bil!D234</f>
        <v>2081077</v>
      </c>
      <c r="K46" s="120">
        <f>Bil!E234</f>
        <v>2016974</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5493933</v>
      </c>
      <c r="K50" s="117">
        <f>RasF!E121</f>
        <v>5836265</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5493933</v>
      </c>
      <c r="K51" s="120">
        <f>RasF!E148</f>
        <v>5836265</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26425</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26425</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514469</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589348</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140835</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448514</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671" activePane="bottomLeft" state="frozen"/>
      <selection pane="bottomLeft" activeCell="E301" sqref="E301"/>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47828</v>
      </c>
      <c r="C4" s="429"/>
      <c r="D4" s="429"/>
      <c r="E4" s="430">
        <f>SUM(Skriveni!G2:G976)</f>
        <v>66394937.671999991</v>
      </c>
      <c r="F4" s="431"/>
    </row>
    <row r="5" spans="1:7" s="23" customFormat="1" ht="15" customHeight="1" x14ac:dyDescent="0.2">
      <c r="B5" s="428" t="str">
        <f>"Naziv: "&amp;IF(RefStr!B10&lt;&gt;"",RefStr!B10,"_______________________________________")</f>
        <v>Naziv: OSNOVNA ŠKOLA METERIZE</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5507265</v>
      </c>
      <c r="E12" s="147">
        <f>E13+E50+E56+E85+E116+E134+E141+E147</f>
        <v>5839855</v>
      </c>
      <c r="F12" s="148">
        <f>IF(D12&lt;&gt;0,IF(E12/D12&gt;=100,"&gt;&gt;100",E12/D12*100),"-")</f>
        <v>106.03911378878628</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4660094</v>
      </c>
      <c r="E56" s="147">
        <f>E57+E60+E65+E68+E71+E74+E77+E80</f>
        <v>5147583</v>
      </c>
      <c r="F56" s="150">
        <f t="shared" si="0"/>
        <v>110.46092632466211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19586</v>
      </c>
      <c r="E68" s="147">
        <f>SUM(E69:E70)</f>
        <v>7314</v>
      </c>
      <c r="F68" s="150">
        <f t="shared" si="0"/>
        <v>37.343000102113756</v>
      </c>
    </row>
    <row r="69" spans="1:6" s="8" customFormat="1" x14ac:dyDescent="0.2">
      <c r="A69" s="145">
        <v>6341</v>
      </c>
      <c r="B69" s="146" t="s">
        <v>3699</v>
      </c>
      <c r="C69" s="345">
        <v>58</v>
      </c>
      <c r="D69" s="149">
        <v>19586</v>
      </c>
      <c r="E69" s="149">
        <v>7314</v>
      </c>
      <c r="F69" s="148">
        <f t="shared" si="0"/>
        <v>37.343000102113756</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4591108</v>
      </c>
      <c r="E74" s="147">
        <f>SUM(E75:E76)</f>
        <v>4919854</v>
      </c>
      <c r="F74" s="150">
        <f t="shared" si="0"/>
        <v>107.16049371959883</v>
      </c>
    </row>
    <row r="75" spans="1:6" s="8" customFormat="1" x14ac:dyDescent="0.2">
      <c r="A75" s="145" t="s">
        <v>1142</v>
      </c>
      <c r="B75" s="146" t="s">
        <v>3980</v>
      </c>
      <c r="C75" s="345">
        <v>64</v>
      </c>
      <c r="D75" s="149">
        <v>4591108</v>
      </c>
      <c r="E75" s="149">
        <v>4919854</v>
      </c>
      <c r="F75" s="148">
        <f t="shared" si="0"/>
        <v>107.16049371959883</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49400</v>
      </c>
      <c r="E80" s="147">
        <f>SUM(E81:E84)</f>
        <v>220415</v>
      </c>
      <c r="F80" s="150">
        <f t="shared" si="1"/>
        <v>446.18421052631578</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49400</v>
      </c>
      <c r="E83" s="149">
        <v>220415</v>
      </c>
      <c r="F83" s="148">
        <f t="shared" si="1"/>
        <v>446.18421052631578</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115285</v>
      </c>
      <c r="E116" s="147">
        <f>E117+E122+E130</f>
        <v>116029</v>
      </c>
      <c r="F116" s="150">
        <f t="shared" si="1"/>
        <v>100.6453571583467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115285</v>
      </c>
      <c r="E122" s="147">
        <f>SUM(E123:E129)</f>
        <v>116029</v>
      </c>
      <c r="F122" s="150">
        <f t="shared" si="1"/>
        <v>100.6453571583467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115285</v>
      </c>
      <c r="E127" s="149">
        <v>116029</v>
      </c>
      <c r="F127" s="148">
        <f t="shared" si="1"/>
        <v>100.6453571583467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49618</v>
      </c>
      <c r="E134" s="147">
        <f>E135+E138</f>
        <v>37050</v>
      </c>
      <c r="F134" s="150">
        <f t="shared" si="1"/>
        <v>74.670482486194516</v>
      </c>
    </row>
    <row r="135" spans="1:6" s="8" customFormat="1" x14ac:dyDescent="0.2">
      <c r="A135" s="145">
        <v>661</v>
      </c>
      <c r="B135" s="146" t="s">
        <v>425</v>
      </c>
      <c r="C135" s="345">
        <v>124</v>
      </c>
      <c r="D135" s="147">
        <f>SUM(D136:D137)</f>
        <v>31601</v>
      </c>
      <c r="E135" s="147">
        <f>SUM(E136:E137)</f>
        <v>35430</v>
      </c>
      <c r="F135" s="150">
        <f t="shared" si="1"/>
        <v>112.11670516755798</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31601</v>
      </c>
      <c r="E137" s="149">
        <v>35430</v>
      </c>
      <c r="F137" s="148">
        <f t="shared" si="1"/>
        <v>112.11670516755798</v>
      </c>
    </row>
    <row r="138" spans="1:6" s="8" customFormat="1" x14ac:dyDescent="0.2">
      <c r="A138" s="145">
        <v>663</v>
      </c>
      <c r="B138" s="151" t="s">
        <v>426</v>
      </c>
      <c r="C138" s="345">
        <v>127</v>
      </c>
      <c r="D138" s="147">
        <f>SUM(D139:D140)</f>
        <v>18017</v>
      </c>
      <c r="E138" s="147">
        <f>SUM(E139:E140)</f>
        <v>1620</v>
      </c>
      <c r="F138" s="150">
        <f t="shared" si="1"/>
        <v>8.9915080202031419</v>
      </c>
    </row>
    <row r="139" spans="1:6" s="8" customFormat="1" x14ac:dyDescent="0.2">
      <c r="A139" s="145">
        <v>6631</v>
      </c>
      <c r="B139" s="146" t="s">
        <v>1502</v>
      </c>
      <c r="C139" s="345">
        <v>128</v>
      </c>
      <c r="D139" s="149">
        <v>14844</v>
      </c>
      <c r="E139" s="149">
        <v>1620</v>
      </c>
      <c r="F139" s="148">
        <f t="shared" si="1"/>
        <v>10.913500404203718</v>
      </c>
    </row>
    <row r="140" spans="1:6" s="8" customFormat="1" x14ac:dyDescent="0.2">
      <c r="A140" s="145">
        <v>6632</v>
      </c>
      <c r="B140" s="151" t="s">
        <v>1503</v>
      </c>
      <c r="C140" s="345">
        <v>129</v>
      </c>
      <c r="D140" s="149">
        <v>3173</v>
      </c>
      <c r="E140" s="149"/>
      <c r="F140" s="148">
        <f t="shared" si="1"/>
        <v>0</v>
      </c>
    </row>
    <row r="141" spans="1:6" s="8" customFormat="1" x14ac:dyDescent="0.2">
      <c r="A141" s="145">
        <v>67</v>
      </c>
      <c r="B141" s="151" t="s">
        <v>427</v>
      </c>
      <c r="C141" s="345">
        <v>130</v>
      </c>
      <c r="D141" s="147">
        <f>D142+D146</f>
        <v>682155</v>
      </c>
      <c r="E141" s="147">
        <f>E142+E146</f>
        <v>537494</v>
      </c>
      <c r="F141" s="150">
        <f t="shared" si="1"/>
        <v>78.79352932984439</v>
      </c>
    </row>
    <row r="142" spans="1:6" s="8" customFormat="1" ht="24" x14ac:dyDescent="0.2">
      <c r="A142" s="145">
        <v>671</v>
      </c>
      <c r="B142" s="154" t="s">
        <v>1672</v>
      </c>
      <c r="C142" s="345">
        <v>131</v>
      </c>
      <c r="D142" s="147">
        <f>SUM(D143:D145)</f>
        <v>682155</v>
      </c>
      <c r="E142" s="147">
        <f>SUM(E143:E145)</f>
        <v>537494</v>
      </c>
      <c r="F142" s="150">
        <f t="shared" ref="F142:F205" si="2">IF(D142&lt;&gt;0,IF(E142/D142&gt;=100,"&gt;&gt;100",E142/D142*100),"-")</f>
        <v>78.79352932984439</v>
      </c>
    </row>
    <row r="143" spans="1:6" s="8" customFormat="1" x14ac:dyDescent="0.2">
      <c r="A143" s="145">
        <v>6711</v>
      </c>
      <c r="B143" s="146" t="s">
        <v>3582</v>
      </c>
      <c r="C143" s="345">
        <v>132</v>
      </c>
      <c r="D143" s="149">
        <v>682155</v>
      </c>
      <c r="E143" s="149">
        <v>537494</v>
      </c>
      <c r="F143" s="148">
        <f t="shared" si="2"/>
        <v>78.79352932984439</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113</v>
      </c>
      <c r="E147" s="147">
        <f>E148+E158</f>
        <v>1699</v>
      </c>
      <c r="F147" s="150">
        <f t="shared" si="2"/>
        <v>1503.5398230088495</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113</v>
      </c>
      <c r="E158" s="149">
        <v>1699</v>
      </c>
      <c r="F158" s="148">
        <f t="shared" si="2"/>
        <v>1503.5398230088495</v>
      </c>
    </row>
    <row r="159" spans="1:6" s="8" customFormat="1" x14ac:dyDescent="0.2">
      <c r="A159" s="145">
        <v>3</v>
      </c>
      <c r="B159" s="146" t="s">
        <v>430</v>
      </c>
      <c r="C159" s="345">
        <v>148</v>
      </c>
      <c r="D159" s="147">
        <f>D160+D171+D204+D223+D232+D257+D268</f>
        <v>5456885</v>
      </c>
      <c r="E159" s="147">
        <f>E160+E171+E204+E223+E232+E257+E268</f>
        <v>5778565</v>
      </c>
      <c r="F159" s="150">
        <f t="shared" si="2"/>
        <v>105.8949382294111</v>
      </c>
    </row>
    <row r="160" spans="1:6" s="8" customFormat="1" x14ac:dyDescent="0.2">
      <c r="A160" s="145">
        <v>31</v>
      </c>
      <c r="B160" s="146" t="s">
        <v>431</v>
      </c>
      <c r="C160" s="345">
        <v>149</v>
      </c>
      <c r="D160" s="147">
        <f>D161+D166+D167</f>
        <v>4608372</v>
      </c>
      <c r="E160" s="147">
        <f>E161+E166+E167</f>
        <v>4822000</v>
      </c>
      <c r="F160" s="150">
        <f t="shared" si="2"/>
        <v>104.63565007338818</v>
      </c>
    </row>
    <row r="161" spans="1:6" s="8" customFormat="1" x14ac:dyDescent="0.2">
      <c r="A161" s="145">
        <v>311</v>
      </c>
      <c r="B161" s="146" t="s">
        <v>432</v>
      </c>
      <c r="C161" s="345">
        <v>150</v>
      </c>
      <c r="D161" s="147">
        <f>SUM(D162:D165)</f>
        <v>3796216</v>
      </c>
      <c r="E161" s="147">
        <f>SUM(E162:E165)</f>
        <v>3951657</v>
      </c>
      <c r="F161" s="150">
        <f t="shared" si="2"/>
        <v>104.09463002105255</v>
      </c>
    </row>
    <row r="162" spans="1:6" s="8" customFormat="1" x14ac:dyDescent="0.2">
      <c r="A162" s="145">
        <v>3111</v>
      </c>
      <c r="B162" s="146" t="s">
        <v>385</v>
      </c>
      <c r="C162" s="345">
        <v>151</v>
      </c>
      <c r="D162" s="149">
        <v>3796216</v>
      </c>
      <c r="E162" s="149">
        <v>3951657</v>
      </c>
      <c r="F162" s="148">
        <f t="shared" si="2"/>
        <v>104.09463002105255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159207</v>
      </c>
      <c r="E166" s="149">
        <v>190657</v>
      </c>
      <c r="F166" s="148">
        <f t="shared" si="2"/>
        <v>119.75415653834315</v>
      </c>
    </row>
    <row r="167" spans="1:6" s="8" customFormat="1" x14ac:dyDescent="0.2">
      <c r="A167" s="145">
        <v>313</v>
      </c>
      <c r="B167" s="146" t="s">
        <v>2853</v>
      </c>
      <c r="C167" s="345">
        <v>156</v>
      </c>
      <c r="D167" s="147">
        <f>SUM(D168:D170)</f>
        <v>652949</v>
      </c>
      <c r="E167" s="147">
        <f>SUM(E168:E170)</f>
        <v>679686</v>
      </c>
      <c r="F167" s="150">
        <f t="shared" si="2"/>
        <v>104.09480679195467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593485</v>
      </c>
      <c r="E169" s="149">
        <v>612508</v>
      </c>
      <c r="F169" s="148">
        <f t="shared" si="2"/>
        <v>103.20530426211279</v>
      </c>
    </row>
    <row r="170" spans="1:6" s="8" customFormat="1" x14ac:dyDescent="0.2">
      <c r="A170" s="145">
        <v>3133</v>
      </c>
      <c r="B170" s="146" t="s">
        <v>264</v>
      </c>
      <c r="C170" s="345">
        <v>159</v>
      </c>
      <c r="D170" s="149">
        <v>59464</v>
      </c>
      <c r="E170" s="149">
        <v>67178</v>
      </c>
      <c r="F170" s="148">
        <f t="shared" si="2"/>
        <v>112.97255482308624</v>
      </c>
    </row>
    <row r="171" spans="1:6" s="8" customFormat="1" x14ac:dyDescent="0.2">
      <c r="A171" s="145">
        <v>32</v>
      </c>
      <c r="B171" s="146" t="s">
        <v>433</v>
      </c>
      <c r="C171" s="345">
        <v>160</v>
      </c>
      <c r="D171" s="147">
        <f>D172+D177+D185+D195+D196</f>
        <v>837923</v>
      </c>
      <c r="E171" s="147">
        <f>E172+E177+E185+E195+E196</f>
        <v>956565</v>
      </c>
      <c r="F171" s="150">
        <f t="shared" si="2"/>
        <v>114.15905757450267</v>
      </c>
    </row>
    <row r="172" spans="1:6" s="8" customFormat="1" x14ac:dyDescent="0.2">
      <c r="A172" s="145">
        <v>321</v>
      </c>
      <c r="B172" s="146" t="s">
        <v>3359</v>
      </c>
      <c r="C172" s="345">
        <v>161</v>
      </c>
      <c r="D172" s="147">
        <f>SUM(D173:D176)</f>
        <v>186440</v>
      </c>
      <c r="E172" s="147">
        <f>SUM(E173:E176)</f>
        <v>219134</v>
      </c>
      <c r="F172" s="150">
        <f t="shared" si="2"/>
        <v>117.53593649431453</v>
      </c>
    </row>
    <row r="173" spans="1:6" s="8" customFormat="1" x14ac:dyDescent="0.2">
      <c r="A173" s="145">
        <v>3211</v>
      </c>
      <c r="B173" s="146" t="s">
        <v>3243</v>
      </c>
      <c r="C173" s="345">
        <v>162</v>
      </c>
      <c r="D173" s="149">
        <v>18880</v>
      </c>
      <c r="E173" s="149">
        <v>26753</v>
      </c>
      <c r="F173" s="148">
        <f t="shared" si="2"/>
        <v>141.70021186440678</v>
      </c>
    </row>
    <row r="174" spans="1:6" s="8" customFormat="1" x14ac:dyDescent="0.2">
      <c r="A174" s="145">
        <v>3212</v>
      </c>
      <c r="B174" s="146" t="s">
        <v>108</v>
      </c>
      <c r="C174" s="345">
        <v>163</v>
      </c>
      <c r="D174" s="149">
        <v>162650</v>
      </c>
      <c r="E174" s="149">
        <v>190036</v>
      </c>
      <c r="F174" s="148">
        <f t="shared" si="2"/>
        <v>116.83738087918844</v>
      </c>
    </row>
    <row r="175" spans="1:6" s="8" customFormat="1" x14ac:dyDescent="0.2">
      <c r="A175" s="145">
        <v>3213</v>
      </c>
      <c r="B175" s="146" t="s">
        <v>2999</v>
      </c>
      <c r="C175" s="345">
        <v>164</v>
      </c>
      <c r="D175" s="149">
        <v>4910</v>
      </c>
      <c r="E175" s="149">
        <v>2345</v>
      </c>
      <c r="F175" s="148">
        <f t="shared" si="2"/>
        <v>47.759674134419548</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278739</v>
      </c>
      <c r="E177" s="147">
        <f>SUM(E178:E184)</f>
        <v>328614</v>
      </c>
      <c r="F177" s="150">
        <f t="shared" si="2"/>
        <v>117.89308277636069</v>
      </c>
    </row>
    <row r="178" spans="1:6" s="8" customFormat="1" x14ac:dyDescent="0.2">
      <c r="A178" s="145">
        <v>3221</v>
      </c>
      <c r="B178" s="146" t="s">
        <v>3000</v>
      </c>
      <c r="C178" s="345">
        <v>167</v>
      </c>
      <c r="D178" s="149">
        <v>26326</v>
      </c>
      <c r="E178" s="149">
        <v>35467</v>
      </c>
      <c r="F178" s="148">
        <f t="shared" si="2"/>
        <v>134.72232773683811</v>
      </c>
    </row>
    <row r="179" spans="1:6" s="8" customFormat="1" x14ac:dyDescent="0.2">
      <c r="A179" s="145">
        <v>3222</v>
      </c>
      <c r="B179" s="146" t="s">
        <v>3001</v>
      </c>
      <c r="C179" s="345">
        <v>168</v>
      </c>
      <c r="D179" s="149"/>
      <c r="E179" s="149">
        <v>13529</v>
      </c>
      <c r="F179" s="148" t="str">
        <f t="shared" si="2"/>
        <v>-</v>
      </c>
    </row>
    <row r="180" spans="1:6" s="8" customFormat="1" x14ac:dyDescent="0.2">
      <c r="A180" s="145">
        <v>3223</v>
      </c>
      <c r="B180" s="146" t="s">
        <v>3002</v>
      </c>
      <c r="C180" s="345">
        <v>169</v>
      </c>
      <c r="D180" s="149">
        <v>216232</v>
      </c>
      <c r="E180" s="149">
        <v>227130</v>
      </c>
      <c r="F180" s="148">
        <f t="shared" si="2"/>
        <v>105.03995708313295</v>
      </c>
    </row>
    <row r="181" spans="1:6" s="8" customFormat="1" x14ac:dyDescent="0.2">
      <c r="A181" s="145">
        <v>3224</v>
      </c>
      <c r="B181" s="146" t="s">
        <v>2236</v>
      </c>
      <c r="C181" s="345">
        <v>170</v>
      </c>
      <c r="D181" s="149">
        <v>28166</v>
      </c>
      <c r="E181" s="149">
        <v>35701</v>
      </c>
      <c r="F181" s="148">
        <f t="shared" si="2"/>
        <v>126.75211247603492</v>
      </c>
    </row>
    <row r="182" spans="1:6" s="8" customFormat="1" x14ac:dyDescent="0.2">
      <c r="A182" s="145">
        <v>3225</v>
      </c>
      <c r="B182" s="146" t="s">
        <v>504</v>
      </c>
      <c r="C182" s="345">
        <v>171</v>
      </c>
      <c r="D182" s="149">
        <v>4011</v>
      </c>
      <c r="E182" s="149">
        <v>12820</v>
      </c>
      <c r="F182" s="148">
        <f t="shared" si="2"/>
        <v>319.62104213413113</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4004</v>
      </c>
      <c r="E184" s="149">
        <v>3967</v>
      </c>
      <c r="F184" s="148">
        <f t="shared" si="2"/>
        <v>99.075924075924064</v>
      </c>
    </row>
    <row r="185" spans="1:6" s="8" customFormat="1" x14ac:dyDescent="0.2">
      <c r="A185" s="145">
        <v>323</v>
      </c>
      <c r="B185" s="146" t="s">
        <v>2312</v>
      </c>
      <c r="C185" s="345">
        <v>174</v>
      </c>
      <c r="D185" s="147">
        <f>SUM(D186:D194)</f>
        <v>201051</v>
      </c>
      <c r="E185" s="147">
        <f>SUM(E186:E194)</f>
        <v>190734</v>
      </c>
      <c r="F185" s="150">
        <f t="shared" si="2"/>
        <v>94.868466210066103</v>
      </c>
    </row>
    <row r="186" spans="1:6" s="8" customFormat="1" x14ac:dyDescent="0.2">
      <c r="A186" s="145">
        <v>3231</v>
      </c>
      <c r="B186" s="146" t="s">
        <v>855</v>
      </c>
      <c r="C186" s="345">
        <v>175</v>
      </c>
      <c r="D186" s="149">
        <v>15484</v>
      </c>
      <c r="E186" s="149">
        <v>13110</v>
      </c>
      <c r="F186" s="148">
        <f t="shared" si="2"/>
        <v>84.668044432963057</v>
      </c>
    </row>
    <row r="187" spans="1:6" s="8" customFormat="1" x14ac:dyDescent="0.2">
      <c r="A187" s="145">
        <v>3232</v>
      </c>
      <c r="B187" s="146" t="s">
        <v>3870</v>
      </c>
      <c r="C187" s="345">
        <v>176</v>
      </c>
      <c r="D187" s="149">
        <v>28351</v>
      </c>
      <c r="E187" s="149">
        <v>21861</v>
      </c>
      <c r="F187" s="148">
        <f t="shared" si="2"/>
        <v>77.10839123840428</v>
      </c>
    </row>
    <row r="188" spans="1:6" s="8" customFormat="1" x14ac:dyDescent="0.2">
      <c r="A188" s="145">
        <v>3233</v>
      </c>
      <c r="B188" s="146" t="s">
        <v>3871</v>
      </c>
      <c r="C188" s="345">
        <v>177</v>
      </c>
      <c r="D188" s="149">
        <v>1100</v>
      </c>
      <c r="E188" s="149"/>
      <c r="F188" s="148">
        <f t="shared" si="2"/>
        <v>0</v>
      </c>
    </row>
    <row r="189" spans="1:6" s="8" customFormat="1" x14ac:dyDescent="0.2">
      <c r="A189" s="145">
        <v>3234</v>
      </c>
      <c r="B189" s="146" t="s">
        <v>3872</v>
      </c>
      <c r="C189" s="345">
        <v>178</v>
      </c>
      <c r="D189" s="149">
        <v>110615</v>
      </c>
      <c r="E189" s="149">
        <v>118638</v>
      </c>
      <c r="F189" s="148">
        <f t="shared" si="2"/>
        <v>107.253085024635</v>
      </c>
    </row>
    <row r="190" spans="1:6" s="8" customFormat="1" x14ac:dyDescent="0.2">
      <c r="A190" s="145">
        <v>3235</v>
      </c>
      <c r="B190" s="146" t="s">
        <v>3873</v>
      </c>
      <c r="C190" s="345">
        <v>179</v>
      </c>
      <c r="D190" s="149">
        <v>8125</v>
      </c>
      <c r="E190" s="149">
        <v>8156</v>
      </c>
      <c r="F190" s="148">
        <f t="shared" si="2"/>
        <v>100.38153846153845</v>
      </c>
    </row>
    <row r="191" spans="1:6" s="8" customFormat="1" x14ac:dyDescent="0.2">
      <c r="A191" s="145">
        <v>3236</v>
      </c>
      <c r="B191" s="146" t="s">
        <v>3874</v>
      </c>
      <c r="C191" s="345">
        <v>180</v>
      </c>
      <c r="D191" s="149">
        <v>6047</v>
      </c>
      <c r="E191" s="149">
        <v>8406</v>
      </c>
      <c r="F191" s="148">
        <f t="shared" si="2"/>
        <v>139.01107987431786</v>
      </c>
    </row>
    <row r="192" spans="1:6" s="8" customFormat="1" x14ac:dyDescent="0.2">
      <c r="A192" s="145">
        <v>3237</v>
      </c>
      <c r="B192" s="146" t="s">
        <v>3875</v>
      </c>
      <c r="C192" s="345">
        <v>181</v>
      </c>
      <c r="D192" s="149">
        <v>3321</v>
      </c>
      <c r="E192" s="149">
        <v>3620</v>
      </c>
      <c r="F192" s="148">
        <f t="shared" si="2"/>
        <v>109.00331225534478</v>
      </c>
    </row>
    <row r="193" spans="1:6" s="8" customFormat="1" x14ac:dyDescent="0.2">
      <c r="A193" s="145">
        <v>3238</v>
      </c>
      <c r="B193" s="146" t="s">
        <v>702</v>
      </c>
      <c r="C193" s="345">
        <v>182</v>
      </c>
      <c r="D193" s="149">
        <v>1428</v>
      </c>
      <c r="E193" s="149">
        <v>1406</v>
      </c>
      <c r="F193" s="148">
        <f t="shared" si="2"/>
        <v>98.459383753501413</v>
      </c>
    </row>
    <row r="194" spans="1:6" s="8" customFormat="1" x14ac:dyDescent="0.2">
      <c r="A194" s="145">
        <v>3239</v>
      </c>
      <c r="B194" s="146" t="s">
        <v>703</v>
      </c>
      <c r="C194" s="345">
        <v>183</v>
      </c>
      <c r="D194" s="149">
        <v>26580</v>
      </c>
      <c r="E194" s="149">
        <v>15537</v>
      </c>
      <c r="F194" s="148">
        <f t="shared" si="2"/>
        <v>58.453724604966141</v>
      </c>
    </row>
    <row r="195" spans="1:6" s="8" customFormat="1" x14ac:dyDescent="0.2">
      <c r="A195" s="145">
        <v>324</v>
      </c>
      <c r="B195" s="146" t="s">
        <v>3584</v>
      </c>
      <c r="C195" s="345">
        <v>184</v>
      </c>
      <c r="D195" s="149">
        <v>951</v>
      </c>
      <c r="E195" s="149">
        <v>24384</v>
      </c>
      <c r="F195" s="148">
        <f t="shared" si="2"/>
        <v>2564.0378548895901</v>
      </c>
    </row>
    <row r="196" spans="1:6" s="8" customFormat="1" x14ac:dyDescent="0.2">
      <c r="A196" s="145">
        <v>329</v>
      </c>
      <c r="B196" s="146" t="s">
        <v>434</v>
      </c>
      <c r="C196" s="345">
        <v>185</v>
      </c>
      <c r="D196" s="147">
        <f>SUM(D197:D203)</f>
        <v>170742</v>
      </c>
      <c r="E196" s="147">
        <f>SUM(E197:E203)</f>
        <v>193699</v>
      </c>
      <c r="F196" s="150">
        <f t="shared" si="2"/>
        <v>113.4454322896534</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27247</v>
      </c>
      <c r="E198" s="149">
        <v>27420</v>
      </c>
      <c r="F198" s="148">
        <f t="shared" si="2"/>
        <v>100.63493228612323</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c r="E200" s="149">
        <v>900</v>
      </c>
      <c r="F200" s="148" t="str">
        <f t="shared" si="2"/>
        <v>-</v>
      </c>
    </row>
    <row r="201" spans="1:6" s="8" customFormat="1" x14ac:dyDescent="0.2">
      <c r="A201" s="145">
        <v>3295</v>
      </c>
      <c r="B201" s="146" t="s">
        <v>3585</v>
      </c>
      <c r="C201" s="345">
        <v>190</v>
      </c>
      <c r="D201" s="149">
        <v>22798</v>
      </c>
      <c r="E201" s="149">
        <v>23636</v>
      </c>
      <c r="F201" s="148">
        <f t="shared" si="2"/>
        <v>103.67576103166944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120697</v>
      </c>
      <c r="E203" s="149">
        <v>141743</v>
      </c>
      <c r="F203" s="148">
        <f t="shared" si="2"/>
        <v>117.43705311648176</v>
      </c>
    </row>
    <row r="204" spans="1:6" s="8" customFormat="1" x14ac:dyDescent="0.2">
      <c r="A204" s="145">
        <v>34</v>
      </c>
      <c r="B204" s="151" t="s">
        <v>435</v>
      </c>
      <c r="C204" s="345">
        <v>193</v>
      </c>
      <c r="D204" s="147">
        <f>D205+D210+D218</f>
        <v>0</v>
      </c>
      <c r="E204" s="147">
        <f>E205+E210+E218</f>
        <v>0</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0</v>
      </c>
      <c r="F218" s="150" t="str">
        <f t="shared" si="3"/>
        <v>-</v>
      </c>
    </row>
    <row r="219" spans="1:6" s="8" customFormat="1" x14ac:dyDescent="0.2">
      <c r="A219" s="145">
        <v>3431</v>
      </c>
      <c r="B219" s="151" t="s">
        <v>3587</v>
      </c>
      <c r="C219" s="345">
        <v>208</v>
      </c>
      <c r="D219" s="149"/>
      <c r="E219" s="149"/>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10590</v>
      </c>
      <c r="E257" s="147">
        <f>E258+E264</f>
        <v>0</v>
      </c>
      <c r="F257" s="150">
        <f t="shared" si="3"/>
        <v>0</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10590</v>
      </c>
      <c r="E264" s="147">
        <f>SUM(E265:E267)</f>
        <v>0</v>
      </c>
      <c r="F264" s="150">
        <f t="shared" si="3"/>
        <v>0</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v>10590</v>
      </c>
      <c r="E266" s="149"/>
      <c r="F266" s="148">
        <f t="shared" si="3"/>
        <v>0</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5456885</v>
      </c>
      <c r="E292" s="147">
        <f>E159-E290+E291</f>
        <v>5778565</v>
      </c>
      <c r="F292" s="150">
        <f t="shared" si="4"/>
        <v>105.8949382294111</v>
      </c>
    </row>
    <row r="293" spans="1:6" s="8" customFormat="1" x14ac:dyDescent="0.2">
      <c r="A293" s="145" t="s">
        <v>1215</v>
      </c>
      <c r="B293" s="146" t="s">
        <v>3441</v>
      </c>
      <c r="C293" s="345">
        <v>282</v>
      </c>
      <c r="D293" s="147">
        <f>IF(D12&gt;=D292,D12-D292,0)</f>
        <v>50380</v>
      </c>
      <c r="E293" s="147">
        <f>IF(E12&gt;=E292,E12-E292,0)</f>
        <v>61290</v>
      </c>
      <c r="F293" s="150">
        <f t="shared" si="4"/>
        <v>121.65541881699087</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110321</v>
      </c>
      <c r="E296" s="149">
        <v>96990</v>
      </c>
      <c r="F296" s="148">
        <f t="shared" si="4"/>
        <v>87.916171898369299</v>
      </c>
    </row>
    <row r="297" spans="1:6" s="8" customFormat="1" x14ac:dyDescent="0.2">
      <c r="A297" s="145">
        <v>96</v>
      </c>
      <c r="B297" s="146" t="s">
        <v>4284</v>
      </c>
      <c r="C297" s="345">
        <v>286</v>
      </c>
      <c r="D297" s="149">
        <v>13238</v>
      </c>
      <c r="E297" s="149">
        <v>22065</v>
      </c>
      <c r="F297" s="148">
        <f t="shared" si="4"/>
        <v>166.67925668529989</v>
      </c>
    </row>
    <row r="298" spans="1:6" s="8" customFormat="1" x14ac:dyDescent="0.2">
      <c r="A298" s="145">
        <v>9661</v>
      </c>
      <c r="B298" s="146" t="s">
        <v>2651</v>
      </c>
      <c r="C298" s="345">
        <v>287</v>
      </c>
      <c r="D298" s="149">
        <v>13238</v>
      </c>
      <c r="E298" s="149">
        <v>22065</v>
      </c>
      <c r="F298" s="148">
        <f t="shared" si="4"/>
        <v>166.67925668529989</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37047</v>
      </c>
      <c r="E353" s="147">
        <f>E354+E366+E399+E403+E405</f>
        <v>57700</v>
      </c>
      <c r="F353" s="150">
        <f t="shared" si="5"/>
        <v>155.74810376008855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37047</v>
      </c>
      <c r="E366" s="147">
        <f>E367+E372+E381+E386+E391+E394</f>
        <v>57700</v>
      </c>
      <c r="F366" s="150">
        <f t="shared" si="6"/>
        <v>155.74810376008855</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12900</v>
      </c>
      <c r="E372" s="147">
        <f>SUM(E373:E380)</f>
        <v>51700</v>
      </c>
      <c r="F372" s="150">
        <f t="shared" si="6"/>
        <v>400.77519379844961</v>
      </c>
    </row>
    <row r="373" spans="1:6" s="8" customFormat="1" x14ac:dyDescent="0.2">
      <c r="A373" s="145">
        <v>4221</v>
      </c>
      <c r="B373" s="146" t="s">
        <v>3941</v>
      </c>
      <c r="C373" s="345">
        <v>361</v>
      </c>
      <c r="D373" s="149"/>
      <c r="E373" s="149">
        <v>39000</v>
      </c>
      <c r="F373" s="148" t="str">
        <f t="shared" si="6"/>
        <v>-</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12900</v>
      </c>
      <c r="E375" s="149">
        <v>12700</v>
      </c>
      <c r="F375" s="148">
        <f t="shared" si="6"/>
        <v>98.449612403100772</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24147</v>
      </c>
      <c r="E386" s="147">
        <f>SUM(E387:E390)</f>
        <v>6000</v>
      </c>
      <c r="F386" s="150">
        <f t="shared" si="6"/>
        <v>24.847807181016275</v>
      </c>
    </row>
    <row r="387" spans="1:6" s="8" customFormat="1" x14ac:dyDescent="0.2">
      <c r="A387" s="145">
        <v>4241</v>
      </c>
      <c r="B387" s="146" t="s">
        <v>2886</v>
      </c>
      <c r="C387" s="345">
        <v>375</v>
      </c>
      <c r="D387" s="149">
        <v>24147</v>
      </c>
      <c r="E387" s="149">
        <v>6000</v>
      </c>
      <c r="F387" s="148">
        <f t="shared" si="6"/>
        <v>24.847807181016275</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37047</v>
      </c>
      <c r="E411" s="147">
        <f>IF(E353&gt;=E301, E353-E301, 0)</f>
        <v>57700</v>
      </c>
      <c r="F411" s="150">
        <f t="shared" si="6"/>
        <v>155.74810376008855</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0</v>
      </c>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5507265</v>
      </c>
      <c r="E415" s="147">
        <f>E12+E301</f>
        <v>5839855</v>
      </c>
      <c r="F415" s="150">
        <f t="shared" si="6"/>
        <v>106.03911378878628</v>
      </c>
    </row>
    <row r="416" spans="1:6" s="8" customFormat="1" x14ac:dyDescent="0.2">
      <c r="A416" s="145" t="s">
        <v>1215</v>
      </c>
      <c r="B416" s="146" t="s">
        <v>1993</v>
      </c>
      <c r="C416" s="345">
        <v>404</v>
      </c>
      <c r="D416" s="147">
        <f>D292+D353</f>
        <v>5493932</v>
      </c>
      <c r="E416" s="147">
        <f>E292+E353</f>
        <v>5836265</v>
      </c>
      <c r="F416" s="150">
        <f t="shared" si="6"/>
        <v>106.23111097843949</v>
      </c>
    </row>
    <row r="417" spans="1:6" s="8" customFormat="1" x14ac:dyDescent="0.2">
      <c r="A417" s="145" t="s">
        <v>1215</v>
      </c>
      <c r="B417" s="146" t="s">
        <v>1994</v>
      </c>
      <c r="C417" s="345">
        <v>405</v>
      </c>
      <c r="D417" s="147">
        <f>IF(D415&gt;=D416,D415-D416,0)</f>
        <v>13333</v>
      </c>
      <c r="E417" s="147">
        <f>IF(E415&gt;=E416,E415-E416,0)</f>
        <v>3590</v>
      </c>
      <c r="F417" s="150">
        <f t="shared" si="6"/>
        <v>26.925673141828543</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110321</v>
      </c>
      <c r="E420" s="147">
        <f>IF(E296-E295+E413-E412&gt;=0,E296-E295+E413-E412,0)</f>
        <v>96990</v>
      </c>
      <c r="F420" s="150">
        <f t="shared" si="6"/>
        <v>87.916171898369299</v>
      </c>
    </row>
    <row r="421" spans="1:6" s="8" customFormat="1" x14ac:dyDescent="0.2">
      <c r="A421" s="156" t="s">
        <v>1593</v>
      </c>
      <c r="B421" s="157" t="s">
        <v>1998</v>
      </c>
      <c r="C421" s="347">
        <v>409</v>
      </c>
      <c r="D421" s="161">
        <f>D297+D414</f>
        <v>13238</v>
      </c>
      <c r="E421" s="161">
        <f>E297+E414</f>
        <v>22065</v>
      </c>
      <c r="F421" s="162">
        <f t="shared" si="6"/>
        <v>166.67925668529989</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5507265</v>
      </c>
      <c r="E642" s="147">
        <f>E415+E423</f>
        <v>5839855</v>
      </c>
      <c r="F642" s="148">
        <f t="shared" si="10"/>
        <v>106.03911378878628</v>
      </c>
    </row>
    <row r="643" spans="1:6" s="8" customFormat="1" x14ac:dyDescent="0.2">
      <c r="A643" s="145" t="s">
        <v>1215</v>
      </c>
      <c r="B643" s="146" t="s">
        <v>1246</v>
      </c>
      <c r="C643" s="345">
        <v>630</v>
      </c>
      <c r="D643" s="147">
        <f>D416+D531</f>
        <v>5493932</v>
      </c>
      <c r="E643" s="147">
        <f>E416+E531</f>
        <v>5836265</v>
      </c>
      <c r="F643" s="148">
        <f t="shared" si="10"/>
        <v>106.23111097843949</v>
      </c>
    </row>
    <row r="644" spans="1:6" s="8" customFormat="1" x14ac:dyDescent="0.2">
      <c r="A644" s="145" t="s">
        <v>1215</v>
      </c>
      <c r="B644" s="146" t="s">
        <v>1247</v>
      </c>
      <c r="C644" s="345">
        <v>631</v>
      </c>
      <c r="D644" s="147">
        <f>IF(D642&gt;=D643,D642-D643,0)</f>
        <v>13333</v>
      </c>
      <c r="E644" s="147">
        <f>IF(E642&gt;=E643,E642-E643,0)</f>
        <v>3590</v>
      </c>
      <c r="F644" s="148">
        <f t="shared" si="10"/>
        <v>26.925673141828543</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110321</v>
      </c>
      <c r="E647" s="147">
        <f>IF(E420-E419+E641-E640&gt;=0,E420-E419+E641-E640,0)</f>
        <v>96990</v>
      </c>
      <c r="F647" s="148">
        <f t="shared" si="10"/>
        <v>87.916171898369299</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96988</v>
      </c>
      <c r="E649" s="147">
        <f>IF(E645+E647-E644-E646&gt;=0,E645+E647-E644-E646,0)</f>
        <v>93400</v>
      </c>
      <c r="F649" s="148">
        <f t="shared" si="10"/>
        <v>96.300573266795894</v>
      </c>
    </row>
    <row r="650" spans="1:6" s="8" customFormat="1" ht="24" x14ac:dyDescent="0.2">
      <c r="A650" s="156" t="s">
        <v>3810</v>
      </c>
      <c r="B650" s="157" t="s">
        <v>177</v>
      </c>
      <c r="C650" s="347">
        <v>637</v>
      </c>
      <c r="D650" s="158">
        <v>379910</v>
      </c>
      <c r="E650" s="158">
        <v>387137</v>
      </c>
      <c r="F650" s="159">
        <f t="shared" si="10"/>
        <v>101.90229264825881</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c r="E652" s="149"/>
      <c r="F652" s="148" t="str">
        <f t="shared" ref="F652:F677" si="11">IF(D652&lt;&gt;0,IF(E652/D652&gt;=100,"&gt;&gt;100",E652/D652*100),"-")</f>
        <v>-</v>
      </c>
    </row>
    <row r="653" spans="1:6" s="8" customFormat="1" x14ac:dyDescent="0.2">
      <c r="A653" s="145" t="s">
        <v>1208</v>
      </c>
      <c r="B653" s="146" t="s">
        <v>2750</v>
      </c>
      <c r="C653" s="345">
        <v>639</v>
      </c>
      <c r="D653" s="149">
        <v>115285</v>
      </c>
      <c r="E653" s="149">
        <v>113733</v>
      </c>
      <c r="F653" s="148">
        <f t="shared" si="11"/>
        <v>98.653771089040205</v>
      </c>
    </row>
    <row r="654" spans="1:6" s="8" customFormat="1" x14ac:dyDescent="0.2">
      <c r="A654" s="145" t="s">
        <v>1209</v>
      </c>
      <c r="B654" s="146" t="s">
        <v>3586</v>
      </c>
      <c r="C654" s="345">
        <v>640</v>
      </c>
      <c r="D654" s="149">
        <v>115285</v>
      </c>
      <c r="E654" s="149">
        <v>113733</v>
      </c>
      <c r="F654" s="148">
        <f t="shared" si="11"/>
        <v>98.653771089040205</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49</v>
      </c>
      <c r="E657" s="149">
        <v>51</v>
      </c>
      <c r="F657" s="148">
        <f t="shared" si="11"/>
        <v>104.08163265306123</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42</v>
      </c>
      <c r="E659" s="149">
        <v>43</v>
      </c>
      <c r="F659" s="148">
        <f t="shared" si="11"/>
        <v>102.38095238095238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19586</v>
      </c>
      <c r="E672" s="149">
        <v>7314</v>
      </c>
      <c r="F672" s="148">
        <f t="shared" si="11"/>
        <v>37.343000102113756</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4588412</v>
      </c>
      <c r="E678" s="149">
        <v>4918815</v>
      </c>
      <c r="F678" s="148"/>
    </row>
    <row r="679" spans="1:6" s="8" customFormat="1" x14ac:dyDescent="0.2">
      <c r="A679" s="152">
        <v>63613</v>
      </c>
      <c r="B679" s="163" t="s">
        <v>4078</v>
      </c>
      <c r="C679" s="345">
        <v>665</v>
      </c>
      <c r="D679" s="149">
        <v>2697</v>
      </c>
      <c r="E679" s="149">
        <v>1038</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103989</v>
      </c>
      <c r="E698" s="149">
        <v>102013</v>
      </c>
      <c r="F698" s="148">
        <f t="shared" si="12"/>
        <v>98.09979901720375</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v>2296</v>
      </c>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7188</v>
      </c>
      <c r="E702" s="149">
        <v>3478</v>
      </c>
      <c r="F702" s="148">
        <f>IF(D702&lt;&gt;0,IF(E702/D702&gt;=100,"&gt;&gt;100",E702/D702*100),"-")</f>
        <v>48.386199220923764</v>
      </c>
    </row>
    <row r="703" spans="1:6" s="8" customFormat="1" x14ac:dyDescent="0.2">
      <c r="A703" s="145">
        <v>32121</v>
      </c>
      <c r="B703" s="146" t="s">
        <v>3797</v>
      </c>
      <c r="C703" s="345">
        <v>689</v>
      </c>
      <c r="D703" s="149">
        <v>162650</v>
      </c>
      <c r="E703" s="149">
        <v>190036</v>
      </c>
      <c r="F703" s="148">
        <f>IF(D703&lt;&gt;0,IF(E703/D703&gt;=100,"&gt;&gt;100",E703/D703*100),"-")</f>
        <v>116.83738087918844</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6047</v>
      </c>
      <c r="E705" s="149">
        <v>6990</v>
      </c>
      <c r="F705" s="148">
        <f>IF(D705&lt;&gt;0,IF(E705/D705&gt;=100,"&gt;&gt;100",E705/D705*100),"-")</f>
        <v>115.59450967421863</v>
      </c>
    </row>
    <row r="706" spans="1:6" s="8" customFormat="1" x14ac:dyDescent="0.2">
      <c r="A706" s="145" t="s">
        <v>3798</v>
      </c>
      <c r="B706" s="146" t="s">
        <v>3799</v>
      </c>
      <c r="C706" s="345">
        <v>692</v>
      </c>
      <c r="D706" s="149">
        <v>3321</v>
      </c>
      <c r="E706" s="149">
        <v>3620</v>
      </c>
      <c r="F706" s="148">
        <f>IF(D706&lt;&gt;0,IF(E706/D706&gt;=100,"&gt;&gt;100",E706/D706*100),"-")</f>
        <v>109.00331225534478</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7975</v>
      </c>
      <c r="E711" s="149">
        <v>8100</v>
      </c>
      <c r="F711" s="148">
        <f t="shared" si="13"/>
        <v>101.56739811912226</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v>10590</v>
      </c>
      <c r="E794" s="149"/>
      <c r="F794" s="148">
        <f t="shared" si="14"/>
        <v>0</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ALEKSA JURIŠIĆ</v>
      </c>
      <c r="D995" s="293"/>
      <c r="E995" s="293"/>
    </row>
    <row r="996" spans="1:5" ht="15" customHeight="1" x14ac:dyDescent="0.2">
      <c r="A996" s="291" t="str">
        <f>IF(RefStr!H27="","Telefon za kontakt: _________________","Telefon za kontakt: " &amp; RefStr!H27)</f>
        <v>Telefon za kontakt: 022340601</v>
      </c>
      <c r="C996" s="292"/>
    </row>
    <row r="997" spans="1:5" ht="15" customHeight="1" x14ac:dyDescent="0.2">
      <c r="A997" s="291" t="str">
        <f>IF(RefStr!H33="","Odgovorna osoba: _____________________________","Odgovorna osoba: " &amp; RefStr!H33)</f>
        <v>Odgovorna osoba: MARGIT VRBIČIĆ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1" activePane="bottomLeft" state="frozen"/>
      <selection pane="bottomLeft" activeCell="D288" sqref="D28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47828</v>
      </c>
      <c r="C4" s="429"/>
      <c r="D4" s="429"/>
      <c r="E4" s="430">
        <f>SUM(Skriveni!G977:G1286)</f>
        <v>10143187.82</v>
      </c>
      <c r="F4" s="431"/>
    </row>
    <row r="5" spans="1:6" ht="15" customHeight="1" x14ac:dyDescent="0.2">
      <c r="B5" s="428" t="str">
        <f>"Naziv: "&amp;IF(RefStr!B10&lt;&gt;"",RefStr!B10,"_______________________________________")</f>
        <v>Naziv: OSNOVNA ŠKOLA METERIZE</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2595546</v>
      </c>
      <c r="E12" s="96">
        <f>E13+E74</f>
        <v>2606322</v>
      </c>
      <c r="F12" s="123">
        <f t="shared" ref="F12:F75" si="0">IF(D12&gt;0,IF(E12/D12&gt;=100,"&gt;&gt;100",E12/D12*100),"-")</f>
        <v>100.41517276133807</v>
      </c>
    </row>
    <row r="13" spans="1:6" s="3" customFormat="1" x14ac:dyDescent="0.2">
      <c r="A13" s="132">
        <v>0</v>
      </c>
      <c r="B13" s="314" t="s">
        <v>521</v>
      </c>
      <c r="C13" s="303">
        <v>2</v>
      </c>
      <c r="D13" s="97">
        <f>D14+D18+D57+D58+D62+D69</f>
        <v>2164829</v>
      </c>
      <c r="E13" s="97">
        <f>E14+E18+E57+E58+E62+E69</f>
        <v>2088309</v>
      </c>
      <c r="F13" s="124">
        <f t="shared" si="0"/>
        <v>96.465309731161213</v>
      </c>
    </row>
    <row r="14" spans="1:6" s="3" customFormat="1" x14ac:dyDescent="0.2">
      <c r="A14" s="132" t="s">
        <v>1564</v>
      </c>
      <c r="B14" s="314" t="s">
        <v>3259</v>
      </c>
      <c r="C14" s="303">
        <v>3</v>
      </c>
      <c r="D14" s="97">
        <f>D15+D16-D17</f>
        <v>37680</v>
      </c>
      <c r="E14" s="97">
        <f>E15+E16-E17</f>
        <v>37680</v>
      </c>
      <c r="F14" s="124">
        <f t="shared" si="0"/>
        <v>100</v>
      </c>
    </row>
    <row r="15" spans="1:6" s="3" customFormat="1" x14ac:dyDescent="0.2">
      <c r="A15" s="132" t="s">
        <v>3260</v>
      </c>
      <c r="B15" s="314" t="s">
        <v>3261</v>
      </c>
      <c r="C15" s="303">
        <v>4</v>
      </c>
      <c r="D15" s="94">
        <v>37680</v>
      </c>
      <c r="E15" s="94">
        <v>37680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2127149</v>
      </c>
      <c r="E18" s="97">
        <f>E19+E25+E35+E41+E47+E51</f>
        <v>2050629</v>
      </c>
      <c r="F18" s="124">
        <f t="shared" si="0"/>
        <v>96.402696755140326</v>
      </c>
    </row>
    <row r="19" spans="1:6" s="3" customFormat="1" x14ac:dyDescent="0.2">
      <c r="A19" s="315" t="s">
        <v>362</v>
      </c>
      <c r="B19" s="314" t="s">
        <v>3928</v>
      </c>
      <c r="C19" s="303">
        <v>8</v>
      </c>
      <c r="D19" s="97">
        <f>SUM(D20:D23)-D24</f>
        <v>1759340</v>
      </c>
      <c r="E19" s="97">
        <f>SUM(E20:E23)-E24</f>
        <v>1736155</v>
      </c>
      <c r="F19" s="124">
        <f t="shared" si="0"/>
        <v>98.682176270646949</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1854861</v>
      </c>
      <c r="E21" s="94">
        <v>1854861</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95521</v>
      </c>
      <c r="E24" s="94">
        <v>118706</v>
      </c>
      <c r="F24" s="125">
        <f t="shared" si="0"/>
        <v>124.27214957967358</v>
      </c>
    </row>
    <row r="25" spans="1:6" s="3" customFormat="1" x14ac:dyDescent="0.2">
      <c r="A25" s="315" t="s">
        <v>1156</v>
      </c>
      <c r="B25" s="314" t="s">
        <v>1261</v>
      </c>
      <c r="C25" s="303">
        <v>14</v>
      </c>
      <c r="D25" s="97">
        <f>SUM(D26:D33)-D34</f>
        <v>205766</v>
      </c>
      <c r="E25" s="97">
        <f>SUM(E26:E33)-E34</f>
        <v>146432</v>
      </c>
      <c r="F25" s="124">
        <f t="shared" si="0"/>
        <v>71.164332299796868</v>
      </c>
    </row>
    <row r="26" spans="1:6" s="3" customFormat="1" x14ac:dyDescent="0.2">
      <c r="A26" s="132" t="s">
        <v>1157</v>
      </c>
      <c r="B26" s="314" t="s">
        <v>3941</v>
      </c>
      <c r="C26" s="303">
        <v>15</v>
      </c>
      <c r="D26" s="94">
        <v>334275</v>
      </c>
      <c r="E26" s="94">
        <v>386662</v>
      </c>
      <c r="F26" s="125">
        <f t="shared" si="0"/>
        <v>115.67182708847506</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v>269517</v>
      </c>
      <c r="E28" s="94">
        <v>295255</v>
      </c>
      <c r="F28" s="125">
        <f t="shared" si="0"/>
        <v>109.54967590170564</v>
      </c>
    </row>
    <row r="29" spans="1:6" s="3" customFormat="1" x14ac:dyDescent="0.2">
      <c r="A29" s="132" t="s">
        <v>1160</v>
      </c>
      <c r="B29" s="314" t="s">
        <v>3944</v>
      </c>
      <c r="C29" s="303">
        <v>18</v>
      </c>
      <c r="D29" s="94">
        <v>24814</v>
      </c>
      <c r="E29" s="94">
        <v>24814</v>
      </c>
      <c r="F29" s="125">
        <f t="shared" si="0"/>
        <v>100</v>
      </c>
    </row>
    <row r="30" spans="1:6" s="3" customFormat="1" x14ac:dyDescent="0.2">
      <c r="A30" s="132" t="s">
        <v>2449</v>
      </c>
      <c r="B30" s="314" t="s">
        <v>2450</v>
      </c>
      <c r="C30" s="303">
        <v>19</v>
      </c>
      <c r="D30" s="94">
        <v>39834</v>
      </c>
      <c r="E30" s="94">
        <v>44490</v>
      </c>
      <c r="F30" s="125">
        <f t="shared" si="0"/>
        <v>111.68850730531707</v>
      </c>
    </row>
    <row r="31" spans="1:6" s="3" customFormat="1" x14ac:dyDescent="0.2">
      <c r="A31" s="272" t="s">
        <v>2451</v>
      </c>
      <c r="B31" s="314" t="s">
        <v>3946</v>
      </c>
      <c r="C31" s="303">
        <v>20</v>
      </c>
      <c r="D31" s="94">
        <v>1097860</v>
      </c>
      <c r="E31" s="94">
        <v>1097860</v>
      </c>
      <c r="F31" s="125">
        <f t="shared" si="0"/>
        <v>100</v>
      </c>
    </row>
    <row r="32" spans="1:6" s="3" customFormat="1" x14ac:dyDescent="0.2">
      <c r="A32" s="272" t="s">
        <v>2452</v>
      </c>
      <c r="B32" s="314" t="s">
        <v>3947</v>
      </c>
      <c r="C32" s="303">
        <v>21</v>
      </c>
      <c r="D32" s="94">
        <v>576707</v>
      </c>
      <c r="E32" s="94">
        <v>576707</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2137241</v>
      </c>
      <c r="E34" s="94">
        <v>2279356</v>
      </c>
      <c r="F34" s="125">
        <f t="shared" si="0"/>
        <v>106.64946068318922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162043</v>
      </c>
      <c r="E41" s="97">
        <f>SUM(E42:E45)-E46</f>
        <v>168042</v>
      </c>
      <c r="F41" s="124">
        <f t="shared" si="0"/>
        <v>103.70210376258153</v>
      </c>
    </row>
    <row r="42" spans="1:6" s="3" customFormat="1" x14ac:dyDescent="0.2">
      <c r="A42" s="132" t="s">
        <v>2878</v>
      </c>
      <c r="B42" s="314" t="s">
        <v>2886</v>
      </c>
      <c r="C42" s="303">
        <v>31</v>
      </c>
      <c r="D42" s="94">
        <v>162043</v>
      </c>
      <c r="E42" s="94">
        <v>168042</v>
      </c>
      <c r="F42" s="125">
        <f t="shared" si="0"/>
        <v>103.70210376258153</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2041953</v>
      </c>
      <c r="E60" s="94">
        <v>2037055</v>
      </c>
      <c r="F60" s="125">
        <f t="shared" si="0"/>
        <v>99.760131599503026</v>
      </c>
    </row>
    <row r="61" spans="1:6" s="3" customFormat="1" x14ac:dyDescent="0.2">
      <c r="A61" s="132" t="s">
        <v>456</v>
      </c>
      <c r="B61" s="314" t="s">
        <v>617</v>
      </c>
      <c r="C61" s="303">
        <v>50</v>
      </c>
      <c r="D61" s="94">
        <v>2041953</v>
      </c>
      <c r="E61" s="94">
        <v>2037055</v>
      </c>
      <c r="F61" s="125">
        <f t="shared" si="0"/>
        <v>99.760131599503026</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430717</v>
      </c>
      <c r="E74" s="97">
        <f>E75+E84+E92+E123+E139+E151+E168+E169</f>
        <v>518013</v>
      </c>
      <c r="F74" s="124">
        <f t="shared" si="0"/>
        <v>120.26760030367969</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v>0</v>
      </c>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v>0</v>
      </c>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v>0</v>
      </c>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50807</v>
      </c>
      <c r="E151" s="97">
        <f>SUM(E152:E154)+SUM(E162:E166)-E167</f>
        <v>130876</v>
      </c>
      <c r="F151" s="124">
        <f t="shared" si="2"/>
        <v>257.59442596492607</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13238</v>
      </c>
      <c r="E164" s="94">
        <v>22105</v>
      </c>
      <c r="F164" s="125">
        <f t="shared" si="2"/>
        <v>166.98141713249734</v>
      </c>
    </row>
    <row r="165" spans="1:6" s="3" customFormat="1" x14ac:dyDescent="0.2">
      <c r="A165" s="132" t="s">
        <v>1339</v>
      </c>
      <c r="B165" s="317" t="s">
        <v>1340</v>
      </c>
      <c r="C165" s="303">
        <v>154</v>
      </c>
      <c r="D165" s="94">
        <v>37569</v>
      </c>
      <c r="E165" s="94">
        <v>108771</v>
      </c>
      <c r="F165" s="125">
        <f t="shared" si="2"/>
        <v>289.52327717000719</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379910</v>
      </c>
      <c r="E169" s="97">
        <f>SUM(E170:E172)</f>
        <v>387137</v>
      </c>
      <c r="F169" s="124">
        <f t="shared" si="2"/>
        <v>101.90229264825881</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379910</v>
      </c>
      <c r="E172" s="94">
        <v>387137</v>
      </c>
      <c r="F172" s="125">
        <f t="shared" si="2"/>
        <v>101.90229264825881</v>
      </c>
    </row>
    <row r="173" spans="1:6" s="3" customFormat="1" x14ac:dyDescent="0.2">
      <c r="A173" s="272"/>
      <c r="B173" s="314" t="s">
        <v>1068</v>
      </c>
      <c r="C173" s="303">
        <v>162</v>
      </c>
      <c r="D173" s="97">
        <f>D174+D234</f>
        <v>2595546</v>
      </c>
      <c r="E173" s="97">
        <f>E174+E234</f>
        <v>2606322</v>
      </c>
      <c r="F173" s="124">
        <f t="shared" si="2"/>
        <v>100.41517276133807</v>
      </c>
    </row>
    <row r="174" spans="1:6" s="3" customFormat="1" x14ac:dyDescent="0.2">
      <c r="A174" s="272" t="s">
        <v>3813</v>
      </c>
      <c r="B174" s="314" t="s">
        <v>1145</v>
      </c>
      <c r="C174" s="303">
        <v>163</v>
      </c>
      <c r="D174" s="97">
        <f>D175+D186+D187+D203+D231</f>
        <v>514469</v>
      </c>
      <c r="E174" s="97">
        <f>E175+E186+E187+E203+E231</f>
        <v>589348</v>
      </c>
      <c r="F174" s="124">
        <f t="shared" si="2"/>
        <v>114.55461845125751</v>
      </c>
    </row>
    <row r="175" spans="1:6" s="3" customFormat="1" x14ac:dyDescent="0.2">
      <c r="A175" s="272" t="s">
        <v>1181</v>
      </c>
      <c r="B175" s="314" t="s">
        <v>1547</v>
      </c>
      <c r="C175" s="303">
        <v>164</v>
      </c>
      <c r="D175" s="97">
        <f>SUM(D176:D178)+SUM(D182:D185)</f>
        <v>513735</v>
      </c>
      <c r="E175" s="97">
        <f>SUM(E176:E178)+SUM(E182:E185)</f>
        <v>544348</v>
      </c>
      <c r="F175" s="124">
        <f t="shared" si="2"/>
        <v>105.95890877592534</v>
      </c>
    </row>
    <row r="176" spans="1:6" s="3" customFormat="1" x14ac:dyDescent="0.2">
      <c r="A176" s="272" t="s">
        <v>1182</v>
      </c>
      <c r="B176" s="314" t="s">
        <v>1183</v>
      </c>
      <c r="C176" s="303">
        <v>165</v>
      </c>
      <c r="D176" s="94">
        <v>363895</v>
      </c>
      <c r="E176" s="94">
        <v>377605</v>
      </c>
      <c r="F176" s="125">
        <f t="shared" si="2"/>
        <v>103.76757031561301</v>
      </c>
    </row>
    <row r="177" spans="1:6" s="3" customFormat="1" x14ac:dyDescent="0.2">
      <c r="A177" s="272" t="s">
        <v>1184</v>
      </c>
      <c r="B177" s="314" t="s">
        <v>1185</v>
      </c>
      <c r="C177" s="303">
        <v>166</v>
      </c>
      <c r="D177" s="94">
        <v>149840</v>
      </c>
      <c r="E177" s="94">
        <v>166743</v>
      </c>
      <c r="F177" s="125">
        <f t="shared" si="2"/>
        <v>111.28069941270688</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v>0</v>
      </c>
      <c r="F185" s="125" t="str">
        <f t="shared" si="2"/>
        <v>-</v>
      </c>
    </row>
    <row r="186" spans="1:6" s="3" customFormat="1" x14ac:dyDescent="0.2">
      <c r="A186" s="272" t="s">
        <v>3033</v>
      </c>
      <c r="B186" s="314" t="s">
        <v>3034</v>
      </c>
      <c r="C186" s="303">
        <v>175</v>
      </c>
      <c r="D186" s="94">
        <v>734</v>
      </c>
      <c r="E186" s="94">
        <v>45000</v>
      </c>
      <c r="F186" s="125">
        <f t="shared" si="2"/>
        <v>6130.7901907356954</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2081077</v>
      </c>
      <c r="E234" s="97">
        <f>+E235+E243-E247+E251+E252+E253</f>
        <v>2016974</v>
      </c>
      <c r="F234" s="124">
        <f t="shared" si="3"/>
        <v>96.919719933476756</v>
      </c>
    </row>
    <row r="235" spans="1:6" s="3" customFormat="1" x14ac:dyDescent="0.2">
      <c r="A235" s="132" t="s">
        <v>1279</v>
      </c>
      <c r="B235" s="314" t="s">
        <v>3395</v>
      </c>
      <c r="C235" s="303">
        <v>224</v>
      </c>
      <c r="D235" s="97">
        <f>D236-D239</f>
        <v>2164827</v>
      </c>
      <c r="E235" s="97">
        <f>E236-E239</f>
        <v>2088309</v>
      </c>
      <c r="F235" s="124">
        <f t="shared" si="3"/>
        <v>96.465398851732715</v>
      </c>
    </row>
    <row r="236" spans="1:6" s="3" customFormat="1" x14ac:dyDescent="0.2">
      <c r="A236" s="132" t="s">
        <v>1280</v>
      </c>
      <c r="B236" s="314" t="s">
        <v>3396</v>
      </c>
      <c r="C236" s="303">
        <v>225</v>
      </c>
      <c r="D236" s="97">
        <f>SUM(D237:D238)</f>
        <v>2164827</v>
      </c>
      <c r="E236" s="97">
        <f>SUM(E237:E238)</f>
        <v>2088309</v>
      </c>
      <c r="F236" s="124">
        <f t="shared" si="3"/>
        <v>96.465398851732715</v>
      </c>
    </row>
    <row r="237" spans="1:6" s="3" customFormat="1" x14ac:dyDescent="0.2">
      <c r="A237" s="132" t="s">
        <v>1281</v>
      </c>
      <c r="B237" s="314" t="s">
        <v>1282</v>
      </c>
      <c r="C237" s="303">
        <v>226</v>
      </c>
      <c r="D237" s="94">
        <v>2164827</v>
      </c>
      <c r="E237" s="94">
        <v>2088309</v>
      </c>
      <c r="F237" s="125">
        <f t="shared" si="3"/>
        <v>96.465398851732715</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96988</v>
      </c>
      <c r="E247" s="97">
        <f>SUM(E248:E250)</f>
        <v>93400</v>
      </c>
      <c r="F247" s="124">
        <f t="shared" si="3"/>
        <v>96.300573266795894</v>
      </c>
    </row>
    <row r="248" spans="1:6" s="3" customFormat="1" x14ac:dyDescent="0.2">
      <c r="A248" s="132" t="s">
        <v>2927</v>
      </c>
      <c r="B248" s="314" t="s">
        <v>2807</v>
      </c>
      <c r="C248" s="303">
        <v>237</v>
      </c>
      <c r="D248" s="94">
        <v>96988</v>
      </c>
      <c r="E248" s="94">
        <v>93400</v>
      </c>
      <c r="F248" s="125">
        <f t="shared" si="3"/>
        <v>96.300573266795894</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13238</v>
      </c>
      <c r="E251" s="94">
        <v>22065</v>
      </c>
      <c r="F251" s="125">
        <f t="shared" si="3"/>
        <v>166.67925668529989</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37569</v>
      </c>
      <c r="E260" s="94">
        <v>108771</v>
      </c>
      <c r="F260" s="125">
        <f t="shared" si="4"/>
        <v>289.52327717000719</v>
      </c>
    </row>
    <row r="261" spans="1:6" s="3" customFormat="1" x14ac:dyDescent="0.2">
      <c r="A261" s="132" t="s">
        <v>3171</v>
      </c>
      <c r="B261" s="314" t="s">
        <v>3173</v>
      </c>
      <c r="C261" s="303">
        <v>249</v>
      </c>
      <c r="D261" s="94">
        <v>13238</v>
      </c>
      <c r="E261" s="94">
        <v>22105</v>
      </c>
      <c r="F261" s="125">
        <f t="shared" si="4"/>
        <v>166.98141713249734</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v>0</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v>37569</v>
      </c>
      <c r="E286" s="94">
        <v>108771</v>
      </c>
      <c r="F286" s="125"/>
    </row>
    <row r="287" spans="1:6" s="3" customFormat="1" x14ac:dyDescent="0.2">
      <c r="A287" s="132" t="s">
        <v>3177</v>
      </c>
      <c r="B287" s="314" t="s">
        <v>3273</v>
      </c>
      <c r="C287" s="303">
        <v>275</v>
      </c>
      <c r="D287" s="94">
        <v>513735</v>
      </c>
      <c r="E287" s="94">
        <v>544348</v>
      </c>
      <c r="F287" s="125">
        <f t="shared" si="4"/>
        <v>105.95890877592534</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734</v>
      </c>
      <c r="E290" s="94">
        <v>45000</v>
      </c>
      <c r="F290" s="125">
        <f t="shared" si="4"/>
        <v>6130.7901907356954</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v>0</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ALEKSA JURIŠIĆ</v>
      </c>
      <c r="B325" s="291"/>
      <c r="D325" s="293"/>
      <c r="E325" s="293"/>
      <c r="F325" s="291"/>
      <c r="G325" s="307"/>
    </row>
    <row r="326" spans="1:7" s="292" customFormat="1" ht="15" customHeight="1" x14ac:dyDescent="0.2">
      <c r="A326" s="291" t="str">
        <f>IF(RefStr!H27="","Telefon za kontakt: _________________","Telefon za kontakt: " &amp; RefStr!H27)</f>
        <v>Telefon za kontakt: 022340601</v>
      </c>
      <c r="B326" s="291"/>
      <c r="F326" s="291"/>
      <c r="G326" s="307"/>
    </row>
    <row r="327" spans="1:7" s="292" customFormat="1" ht="15" customHeight="1" x14ac:dyDescent="0.2">
      <c r="A327" s="291" t="str">
        <f>IF(RefStr!H33="","Odgovorna osoba: _____________________________","Odgovorna osoba: " &amp; RefStr!H33)</f>
        <v>Odgovorna osoba: MARGIT VRBIČIĆ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D144" sqref="D14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47828</v>
      </c>
      <c r="C4" s="429"/>
      <c r="D4" s="429"/>
      <c r="E4" s="430">
        <f>SUM(Skriveni!G1287:G1423)</f>
        <v>8085404.0730000008</v>
      </c>
      <c r="F4" s="431"/>
    </row>
    <row r="5" spans="1:6" ht="15" customHeight="1" x14ac:dyDescent="0.2">
      <c r="B5" s="428" t="str">
        <f>"Naziv: "&amp;IF(RefStr!B10&lt;&gt;"",RefStr!B10,"_______________________________________")</f>
        <v>Naziv: OSNOVNA ŠKOLA METERIZE</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5493933</v>
      </c>
      <c r="E121" s="97">
        <f>E122+E125+E128+E129+SUM(E132:E135)</f>
        <v>5836265</v>
      </c>
      <c r="F121" s="125">
        <f t="shared" si="1"/>
        <v>106.23109164236257</v>
      </c>
    </row>
    <row r="122" spans="1:6" s="3" customFormat="1" x14ac:dyDescent="0.2">
      <c r="A122" s="132" t="s">
        <v>2919</v>
      </c>
      <c r="B122" s="105" t="s">
        <v>3973</v>
      </c>
      <c r="C122" s="303">
        <v>111</v>
      </c>
      <c r="D122" s="97">
        <f>SUM(D123:D124)</f>
        <v>5493933</v>
      </c>
      <c r="E122" s="97">
        <f>SUM(E123:E124)</f>
        <v>5836265</v>
      </c>
      <c r="F122" s="125">
        <f t="shared" si="1"/>
        <v>106.23109164236257</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5493933</v>
      </c>
      <c r="E124" s="94">
        <v>5836265</v>
      </c>
      <c r="F124" s="125">
        <f t="shared" si="1"/>
        <v>106.23109164236257</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5493933</v>
      </c>
      <c r="E148" s="107">
        <f>E12+E29+E35+E42+E82+E89+E96+E114+E121+E136</f>
        <v>5836265</v>
      </c>
      <c r="F148" s="126">
        <f t="shared" si="2"/>
        <v>106.23109164236257</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ALEKSA JURIŠIĆ</v>
      </c>
      <c r="B151" s="291"/>
      <c r="D151" s="293"/>
      <c r="E151" s="293"/>
      <c r="F151" s="291"/>
      <c r="G151" s="307"/>
    </row>
    <row r="152" spans="1:7" s="292" customFormat="1" ht="15" customHeight="1" x14ac:dyDescent="0.2">
      <c r="A152" s="291" t="str">
        <f>IF(RefStr!H27="","Telefon za kontakt: _________________","Telefon za kontakt: " &amp; RefStr!H27)</f>
        <v>Telefon za kontakt: 022340601</v>
      </c>
      <c r="B152" s="291"/>
      <c r="E152" s="291"/>
      <c r="F152" s="291"/>
      <c r="G152" s="307"/>
    </row>
    <row r="153" spans="1:7" s="292" customFormat="1" ht="15" customHeight="1" x14ac:dyDescent="0.2">
      <c r="A153" s="291" t="str">
        <f>IF(RefStr!H33="","Odgovorna osoba: _____________________________","Odgovorna osoba: " &amp; RefStr!H33)</f>
        <v>Odgovorna osoba: MARGIT VRBIČIĆ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7" activePane="bottomLeft" state="frozen"/>
      <selection pane="bottomLeft" activeCell="B45" sqref="B45:C4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47828</v>
      </c>
      <c r="C4" s="450"/>
      <c r="D4" s="430">
        <f>SUM(Skriveni!G1424:G1467)</f>
        <v>1532.65</v>
      </c>
      <c r="E4" s="431"/>
    </row>
    <row r="5" spans="1:6" ht="15" customHeight="1" x14ac:dyDescent="0.2">
      <c r="B5" s="428" t="str">
        <f>"Naziv: "&amp;IF(RefStr!B10&lt;&gt;"",RefStr!B10,"_______________________________________")</f>
        <v>Naziv: OSNOVNA ŠKOLA METERIZE</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26425</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26425</v>
      </c>
      <c r="E29" s="134">
        <f>E30+E37</f>
        <v>0</v>
      </c>
    </row>
    <row r="30" spans="1:5" s="3" customFormat="1" ht="14.1" customHeight="1" x14ac:dyDescent="0.2">
      <c r="A30" s="301" t="s">
        <v>1215</v>
      </c>
      <c r="B30" s="302" t="s">
        <v>3068</v>
      </c>
      <c r="C30" s="303">
        <v>19</v>
      </c>
      <c r="D30" s="97">
        <f>SUM(D31:D36)</f>
        <v>26425</v>
      </c>
      <c r="E30" s="134">
        <f>SUM(E31:E36)</f>
        <v>0</v>
      </c>
    </row>
    <row r="31" spans="1:5" s="3" customFormat="1" ht="14.1" customHeight="1" x14ac:dyDescent="0.2">
      <c r="A31" s="301" t="s">
        <v>1215</v>
      </c>
      <c r="B31" s="302" t="s">
        <v>734</v>
      </c>
      <c r="C31" s="303">
        <v>20</v>
      </c>
      <c r="D31" s="94">
        <v>26425</v>
      </c>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ALEKSA JURIŠIĆ</v>
      </c>
      <c r="B59" s="291"/>
      <c r="D59" s="293"/>
      <c r="E59" s="293"/>
      <c r="F59" s="291"/>
      <c r="G59" s="307"/>
    </row>
    <row r="60" spans="1:7" s="292" customFormat="1" ht="15" customHeight="1" x14ac:dyDescent="0.2">
      <c r="A60" s="291" t="str">
        <f>IF(RefStr!H27="","Telefon za kontakt: _________________","Telefon za kontakt: " &amp; RefStr!H27)</f>
        <v>Telefon za kontakt: 022340601</v>
      </c>
      <c r="B60" s="291"/>
      <c r="F60" s="291"/>
      <c r="G60" s="307"/>
    </row>
    <row r="61" spans="1:7" s="292" customFormat="1" ht="15" customHeight="1" x14ac:dyDescent="0.2">
      <c r="A61" s="291" t="str">
        <f>IF(RefStr!H33="","Odgovorna osoba: _____________________________","Odgovorna osoba: " &amp; RefStr!H33)</f>
        <v>Odgovorna osoba: MARGIT VRBIČIĆ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65"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47828</v>
      </c>
      <c r="C4" s="430">
        <f>SUM(Skriveni!G1468:G1561)</f>
        <v>553467.69699999993</v>
      </c>
      <c r="D4" s="431"/>
    </row>
    <row r="5" spans="1:5" s="23" customFormat="1" ht="15" customHeight="1" x14ac:dyDescent="0.2">
      <c r="B5" s="98" t="str">
        <f>"Naziv: "&amp;IF(RefStr!B10&lt;&gt;"",RefStr!B10,"_______________________________________")</f>
        <v>Naziv: OSNOVNA ŠKOLA METERIZE</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514469</v>
      </c>
    </row>
    <row r="13" spans="1:5" s="2" customFormat="1" x14ac:dyDescent="0.2">
      <c r="A13" s="270"/>
      <c r="B13" s="271" t="s">
        <v>2062</v>
      </c>
      <c r="C13" s="264">
        <v>2</v>
      </c>
      <c r="D13" s="140">
        <f>D14+D15+D23+D24</f>
        <v>5847932</v>
      </c>
    </row>
    <row r="14" spans="1:5" s="2" customFormat="1" x14ac:dyDescent="0.2">
      <c r="A14" s="270"/>
      <c r="B14" s="271" t="s">
        <v>4041</v>
      </c>
      <c r="C14" s="264">
        <v>3</v>
      </c>
      <c r="D14" s="141"/>
    </row>
    <row r="15" spans="1:5" s="2" customFormat="1" x14ac:dyDescent="0.2">
      <c r="A15" s="270" t="s">
        <v>1181</v>
      </c>
      <c r="B15" s="271" t="s">
        <v>3078</v>
      </c>
      <c r="C15" s="264">
        <v>4</v>
      </c>
      <c r="D15" s="140">
        <f>SUM(D16:D22)</f>
        <v>5790232</v>
      </c>
    </row>
    <row r="16" spans="1:5" s="2" customFormat="1" x14ac:dyDescent="0.2">
      <c r="A16" s="272" t="s">
        <v>1182</v>
      </c>
      <c r="B16" s="273" t="s">
        <v>1183</v>
      </c>
      <c r="C16" s="264">
        <v>5</v>
      </c>
      <c r="D16" s="141">
        <v>4832430</v>
      </c>
    </row>
    <row r="17" spans="1:4" s="2" customFormat="1" x14ac:dyDescent="0.2">
      <c r="A17" s="272" t="s">
        <v>1184</v>
      </c>
      <c r="B17" s="273" t="s">
        <v>1185</v>
      </c>
      <c r="C17" s="264">
        <v>6</v>
      </c>
      <c r="D17" s="141">
        <v>955582</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2220</v>
      </c>
    </row>
    <row r="23" spans="1:4" s="2" customFormat="1" x14ac:dyDescent="0.2">
      <c r="A23" s="270" t="s">
        <v>3033</v>
      </c>
      <c r="B23" s="271" t="s">
        <v>3034</v>
      </c>
      <c r="C23" s="264">
        <v>12</v>
      </c>
      <c r="D23" s="141">
        <v>57700</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5773053</v>
      </c>
    </row>
    <row r="31" spans="1:4" s="2" customFormat="1" x14ac:dyDescent="0.2">
      <c r="A31" s="272"/>
      <c r="B31" s="271" t="s">
        <v>4041</v>
      </c>
      <c r="C31" s="264">
        <v>20</v>
      </c>
      <c r="D31" s="141"/>
    </row>
    <row r="32" spans="1:4" s="2" customFormat="1" x14ac:dyDescent="0.2">
      <c r="A32" s="270" t="s">
        <v>1181</v>
      </c>
      <c r="B32" s="271" t="s">
        <v>3081</v>
      </c>
      <c r="C32" s="264">
        <v>21</v>
      </c>
      <c r="D32" s="140">
        <f>SUM(D33:D39)</f>
        <v>5759619</v>
      </c>
    </row>
    <row r="33" spans="1:4" s="2" customFormat="1" x14ac:dyDescent="0.2">
      <c r="A33" s="272" t="s">
        <v>1182</v>
      </c>
      <c r="B33" s="273" t="s">
        <v>1183</v>
      </c>
      <c r="C33" s="264">
        <v>22</v>
      </c>
      <c r="D33" s="141">
        <v>4818720</v>
      </c>
    </row>
    <row r="34" spans="1:4" s="2" customFormat="1" x14ac:dyDescent="0.2">
      <c r="A34" s="272" t="s">
        <v>1184</v>
      </c>
      <c r="B34" s="273" t="s">
        <v>1185</v>
      </c>
      <c r="C34" s="264">
        <v>23</v>
      </c>
      <c r="D34" s="141">
        <v>938679</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2220</v>
      </c>
    </row>
    <row r="40" spans="1:4" s="2" customFormat="1" x14ac:dyDescent="0.2">
      <c r="A40" s="275" t="s">
        <v>3033</v>
      </c>
      <c r="B40" s="271" t="s">
        <v>3034</v>
      </c>
      <c r="C40" s="264">
        <v>29</v>
      </c>
      <c r="D40" s="141">
        <v>13434</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589348</v>
      </c>
    </row>
    <row r="48" spans="1:4" s="2" customFormat="1" x14ac:dyDescent="0.2">
      <c r="A48" s="278"/>
      <c r="B48" s="271" t="s">
        <v>3084</v>
      </c>
      <c r="C48" s="264">
        <v>37</v>
      </c>
      <c r="D48" s="140">
        <f>D49+D54+D90+D95</f>
        <v>140835</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97835</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v>0</v>
      </c>
    </row>
    <row r="60" spans="1:4" s="2" customFormat="1" x14ac:dyDescent="0.2">
      <c r="A60" s="270" t="s">
        <v>1184</v>
      </c>
      <c r="B60" s="271" t="s">
        <v>3088</v>
      </c>
      <c r="C60" s="264">
        <v>49</v>
      </c>
      <c r="D60" s="140">
        <f>SUM(D61:D64)</f>
        <v>97835</v>
      </c>
    </row>
    <row r="61" spans="1:4" s="2" customFormat="1" x14ac:dyDescent="0.2">
      <c r="A61" s="272"/>
      <c r="B61" s="273" t="s">
        <v>1568</v>
      </c>
      <c r="C61" s="264">
        <v>50</v>
      </c>
      <c r="D61" s="141">
        <v>95611</v>
      </c>
    </row>
    <row r="62" spans="1:4" s="2" customFormat="1" x14ac:dyDescent="0.2">
      <c r="A62" s="272"/>
      <c r="B62" s="273" t="s">
        <v>1569</v>
      </c>
      <c r="C62" s="264">
        <v>51</v>
      </c>
      <c r="D62" s="141">
        <v>2224</v>
      </c>
    </row>
    <row r="63" spans="1:4" s="2" customFormat="1" x14ac:dyDescent="0.2">
      <c r="A63" s="272"/>
      <c r="B63" s="273" t="s">
        <v>1570</v>
      </c>
      <c r="C63" s="264">
        <v>52</v>
      </c>
      <c r="D63" s="141">
        <v>0</v>
      </c>
    </row>
    <row r="64" spans="1:4" s="2" customFormat="1" x14ac:dyDescent="0.2">
      <c r="A64" s="272"/>
      <c r="B64" s="273" t="s">
        <v>1571</v>
      </c>
      <c r="C64" s="264">
        <v>53</v>
      </c>
      <c r="D64" s="141">
        <v>0</v>
      </c>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43000</v>
      </c>
    </row>
    <row r="91" spans="1:4" s="2" customFormat="1" x14ac:dyDescent="0.2">
      <c r="A91" s="270"/>
      <c r="B91" s="273" t="s">
        <v>1568</v>
      </c>
      <c r="C91" s="264">
        <v>80</v>
      </c>
      <c r="D91" s="141">
        <v>43000</v>
      </c>
    </row>
    <row r="92" spans="1:4" s="2" customFormat="1" x14ac:dyDescent="0.2">
      <c r="A92" s="270"/>
      <c r="B92" s="273" t="s">
        <v>1569</v>
      </c>
      <c r="C92" s="264">
        <v>81</v>
      </c>
      <c r="D92" s="141">
        <v>0</v>
      </c>
    </row>
    <row r="93" spans="1:4" s="2" customFormat="1" x14ac:dyDescent="0.2">
      <c r="A93" s="276"/>
      <c r="B93" s="273" t="s">
        <v>1570</v>
      </c>
      <c r="C93" s="264">
        <v>82</v>
      </c>
      <c r="D93" s="141"/>
    </row>
    <row r="94" spans="1:4" s="2" customFormat="1" x14ac:dyDescent="0.2">
      <c r="A94" s="276"/>
      <c r="B94" s="273" t="s">
        <v>1571</v>
      </c>
      <c r="C94" s="264">
        <v>83</v>
      </c>
      <c r="D94" s="141">
        <v>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448514</v>
      </c>
    </row>
    <row r="102" spans="1:5" s="2" customFormat="1" x14ac:dyDescent="0.2">
      <c r="A102" s="272"/>
      <c r="B102" s="280" t="s">
        <v>4041</v>
      </c>
      <c r="C102" s="264">
        <v>91</v>
      </c>
      <c r="D102" s="141"/>
    </row>
    <row r="103" spans="1:5" s="2" customFormat="1" x14ac:dyDescent="0.2">
      <c r="A103" s="272" t="s">
        <v>1181</v>
      </c>
      <c r="B103" s="280" t="s">
        <v>1365</v>
      </c>
      <c r="C103" s="264">
        <v>92</v>
      </c>
      <c r="D103" s="141">
        <v>446514</v>
      </c>
    </row>
    <row r="104" spans="1:5" s="2" customFormat="1" x14ac:dyDescent="0.2">
      <c r="A104" s="272" t="s">
        <v>3033</v>
      </c>
      <c r="B104" s="280" t="s">
        <v>3034</v>
      </c>
      <c r="C104" s="264">
        <v>93</v>
      </c>
      <c r="D104" s="141">
        <v>2000</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ALEKSA JURIŠIĆ</v>
      </c>
      <c r="B109" s="291"/>
      <c r="C109" s="293"/>
      <c r="D109" s="293"/>
      <c r="E109" s="291"/>
    </row>
    <row r="110" spans="1:5" s="292" customFormat="1" ht="15" customHeight="1" x14ac:dyDescent="0.2">
      <c r="A110" s="291" t="str">
        <f>IF(RefStr!H27="","Telefon za kontakt: _________________","Telefon za kontakt: " &amp; RefStr!H27)</f>
        <v>Telefon za kontakt: 022340601</v>
      </c>
      <c r="B110" s="291"/>
      <c r="E110" s="291"/>
    </row>
    <row r="111" spans="1:5" s="292" customFormat="1" ht="15" customHeight="1" x14ac:dyDescent="0.2">
      <c r="A111" s="291" t="str">
        <f>IF(RefStr!H33="","Odgovorna osoba: _____________________________","Odgovorna osoba: " &amp; RefStr!H33)</f>
        <v>Odgovorna osoba: MARGIT VRBIČIĆ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15</vt:i4>
      </vt:variant>
    </vt:vector>
  </HeadingPairs>
  <TitlesOfParts>
    <vt:vector size="27" baseType="lpstr">
      <vt:lpstr>Skriveni</vt:lpstr>
      <vt:lpstr>Upute</vt:lpstr>
      <vt:lpstr>List1</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Aleksa</cp:lastModifiedBy>
  <cp:lastPrinted>2019-01-30T19:53:37Z</cp:lastPrinted>
  <dcterms:created xsi:type="dcterms:W3CDTF">2001-11-21T09:32:18Z</dcterms:created>
  <dcterms:modified xsi:type="dcterms:W3CDTF">2019-01-30T20:01:12Z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